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Final" sheetId="4" r:id="rId1"/>
    <sheet name="Sheet1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I17" i="2" l="1"/>
  <c r="I18" i="2"/>
  <c r="I19" i="2"/>
  <c r="I20" i="2"/>
  <c r="I21" i="2"/>
  <c r="I22" i="2"/>
  <c r="I16" i="2"/>
  <c r="AN42" i="2" l="1"/>
  <c r="AN43" i="2"/>
  <c r="AN44" i="2"/>
  <c r="AN45" i="2"/>
  <c r="AN46" i="2"/>
  <c r="AN47" i="2"/>
  <c r="AN41" i="2"/>
  <c r="AA42" i="2"/>
  <c r="AA43" i="2"/>
  <c r="AA44" i="2"/>
  <c r="AA45" i="2"/>
  <c r="AA46" i="2"/>
  <c r="AA47" i="2"/>
  <c r="AA41" i="2"/>
  <c r="Y42" i="2"/>
  <c r="Y44" i="2"/>
  <c r="Y46" i="2"/>
  <c r="Y47" i="2"/>
  <c r="Y41" i="2"/>
  <c r="AF30" i="2"/>
  <c r="AF31" i="2"/>
  <c r="AF32" i="2"/>
  <c r="AF33" i="2"/>
  <c r="AF34" i="2"/>
  <c r="AF35" i="2"/>
  <c r="AF29" i="2"/>
  <c r="AE30" i="2"/>
  <c r="AE31" i="2"/>
  <c r="AE32" i="2"/>
  <c r="AE33" i="2"/>
  <c r="AE34" i="2"/>
  <c r="AE35" i="2"/>
  <c r="AE29" i="2"/>
  <c r="AI35" i="2"/>
  <c r="AA35" i="2"/>
  <c r="AG35" i="2" s="1"/>
  <c r="AI34" i="2"/>
  <c r="AA34" i="2"/>
  <c r="AG34" i="2" s="1"/>
  <c r="AI33" i="2"/>
  <c r="AA33" i="2"/>
  <c r="AG33" i="2" s="1"/>
  <c r="AI32" i="2"/>
  <c r="AA32" i="2"/>
  <c r="AG32" i="2" s="1"/>
  <c r="AI31" i="2"/>
  <c r="AA31" i="2"/>
  <c r="AG31" i="2" s="1"/>
  <c r="AI30" i="2"/>
  <c r="AA30" i="2"/>
  <c r="AG30" i="2" s="1"/>
  <c r="AI29" i="2"/>
  <c r="AA29" i="2"/>
  <c r="AG29" i="2" s="1"/>
  <c r="W30" i="2"/>
  <c r="W32" i="2"/>
  <c r="W34" i="2"/>
  <c r="W35" i="2"/>
  <c r="W29" i="2"/>
  <c r="AK30" i="2" l="1"/>
  <c r="AK33" i="2"/>
  <c r="AK34" i="2"/>
  <c r="AK32" i="2"/>
  <c r="AK31" i="2"/>
  <c r="AK35" i="2"/>
  <c r="AK29" i="2"/>
  <c r="J45" i="2"/>
  <c r="J44" i="2"/>
  <c r="J43" i="2"/>
  <c r="J42" i="2"/>
  <c r="J41" i="2"/>
  <c r="J40" i="2"/>
  <c r="J39" i="2"/>
  <c r="J38" i="2"/>
  <c r="J37" i="2"/>
  <c r="J36" i="2"/>
  <c r="O35" i="2"/>
  <c r="J35" i="2"/>
  <c r="J34" i="2"/>
  <c r="J33" i="2"/>
  <c r="J32" i="2"/>
  <c r="J31" i="2"/>
  <c r="J30" i="2"/>
  <c r="J29" i="2"/>
  <c r="J28" i="2"/>
  <c r="J27" i="2"/>
  <c r="G22" i="2"/>
  <c r="G21" i="2"/>
  <c r="G20" i="2"/>
  <c r="G19" i="2"/>
  <c r="G18" i="2"/>
  <c r="G17" i="2"/>
  <c r="G16" i="2"/>
  <c r="AA9" i="2"/>
  <c r="D9" i="2"/>
  <c r="F9" i="2" s="1"/>
  <c r="AA8" i="2"/>
  <c r="D8" i="2"/>
  <c r="N8" i="2" s="1"/>
  <c r="AA7" i="2"/>
  <c r="D7" i="2"/>
  <c r="F7" i="2" s="1"/>
  <c r="AA6" i="2"/>
  <c r="D6" i="2"/>
  <c r="O6" i="2" s="1"/>
  <c r="AA5" i="2"/>
  <c r="D5" i="2"/>
  <c r="F5" i="2" s="1"/>
  <c r="AA4" i="2"/>
  <c r="D4" i="2"/>
  <c r="S4" i="2" s="1"/>
  <c r="AA3" i="2"/>
  <c r="D3" i="2"/>
  <c r="G3" i="2" s="1"/>
  <c r="M3" i="2" s="1"/>
  <c r="S3" i="2" l="1"/>
  <c r="F3" i="2"/>
  <c r="L3" i="2" s="1"/>
  <c r="S9" i="2"/>
  <c r="S6" i="2"/>
  <c r="O8" i="2"/>
  <c r="F6" i="2"/>
  <c r="L6" i="2" s="1"/>
  <c r="G6" i="2"/>
  <c r="M6" i="2" s="1"/>
  <c r="S8" i="2"/>
  <c r="G8" i="2"/>
  <c r="M8" i="2" s="1"/>
  <c r="F4" i="2"/>
  <c r="L4" i="2" s="1"/>
  <c r="F8" i="2"/>
  <c r="L8" i="2" s="1"/>
  <c r="Q8" i="2" s="1"/>
  <c r="N5" i="2"/>
  <c r="L5" i="2"/>
  <c r="O5" i="2"/>
  <c r="N4" i="2"/>
  <c r="G5" i="2"/>
  <c r="M5" i="2" s="1"/>
  <c r="N7" i="2"/>
  <c r="L7" i="2"/>
  <c r="O7" i="2"/>
  <c r="O4" i="2"/>
  <c r="S5" i="2"/>
  <c r="N6" i="2"/>
  <c r="G7" i="2"/>
  <c r="M7" i="2" s="1"/>
  <c r="N9" i="2"/>
  <c r="L9" i="2"/>
  <c r="O9" i="2"/>
  <c r="N3" i="2"/>
  <c r="O3" i="2"/>
  <c r="G4" i="2"/>
  <c r="M4" i="2" s="1"/>
  <c r="S7" i="2"/>
  <c r="G9" i="2"/>
  <c r="M9" i="2" s="1"/>
  <c r="I22" i="4"/>
  <c r="I21" i="4"/>
  <c r="I20" i="4"/>
  <c r="I19" i="4"/>
  <c r="I18" i="4"/>
  <c r="I17" i="4"/>
  <c r="I16" i="4"/>
  <c r="T8" i="2" l="1"/>
  <c r="V8" i="2" s="1"/>
  <c r="C21" i="2" s="1"/>
  <c r="V21" i="2" s="1"/>
  <c r="Q3" i="2"/>
  <c r="T3" i="2" s="1"/>
  <c r="V3" i="2" s="1"/>
  <c r="Y8" i="2"/>
  <c r="AB8" i="2" s="1"/>
  <c r="Q6" i="2"/>
  <c r="T6" i="2" s="1"/>
  <c r="V6" i="2" s="1"/>
  <c r="Q9" i="2"/>
  <c r="T9" i="2" s="1"/>
  <c r="V9" i="2" s="1"/>
  <c r="Q4" i="2"/>
  <c r="T4" i="2" s="1"/>
  <c r="V4" i="2" s="1"/>
  <c r="Q7" i="2"/>
  <c r="T7" i="2" s="1"/>
  <c r="V7" i="2" s="1"/>
  <c r="Q5" i="2"/>
  <c r="T5" i="2" s="1"/>
  <c r="V5" i="2" s="1"/>
  <c r="O35" i="4"/>
  <c r="W21" i="2" l="1"/>
  <c r="H40" i="2" s="1"/>
  <c r="AA21" i="2"/>
  <c r="C16" i="2"/>
  <c r="V16" i="2" s="1"/>
  <c r="Y3" i="2"/>
  <c r="AB3" i="2" s="1"/>
  <c r="C18" i="2"/>
  <c r="V18" i="2" s="1"/>
  <c r="Y5" i="2"/>
  <c r="AB5" i="2" s="1"/>
  <c r="Y7" i="2"/>
  <c r="AB7" i="2" s="1"/>
  <c r="C20" i="2"/>
  <c r="V20" i="2" s="1"/>
  <c r="C22" i="2"/>
  <c r="V22" i="2" s="1"/>
  <c r="Y9" i="2"/>
  <c r="AB9" i="2" s="1"/>
  <c r="Y4" i="2"/>
  <c r="AB4" i="2" s="1"/>
  <c r="C17" i="2"/>
  <c r="V17" i="2" s="1"/>
  <c r="AA17" i="2" s="1"/>
  <c r="Y6" i="2"/>
  <c r="AB6" i="2" s="1"/>
  <c r="C19" i="2"/>
  <c r="V19" i="2" s="1"/>
  <c r="J39" i="4"/>
  <c r="J28" i="4"/>
  <c r="J29" i="4"/>
  <c r="J30" i="4"/>
  <c r="J31" i="4"/>
  <c r="J32" i="4"/>
  <c r="J33" i="4"/>
  <c r="J34" i="4"/>
  <c r="J35" i="4"/>
  <c r="J36" i="4"/>
  <c r="J37" i="4"/>
  <c r="J38" i="4"/>
  <c r="J40" i="4"/>
  <c r="J41" i="4"/>
  <c r="J42" i="4"/>
  <c r="J43" i="4"/>
  <c r="J44" i="4"/>
  <c r="J45" i="4"/>
  <c r="J27" i="4"/>
  <c r="G17" i="4"/>
  <c r="G18" i="4"/>
  <c r="G19" i="4"/>
  <c r="G20" i="4"/>
  <c r="G21" i="4"/>
  <c r="G22" i="4"/>
  <c r="G16" i="4"/>
  <c r="T22" i="4"/>
  <c r="T21" i="4"/>
  <c r="T20" i="4"/>
  <c r="T19" i="4"/>
  <c r="T18" i="4"/>
  <c r="T17" i="4"/>
  <c r="T16" i="4"/>
  <c r="AA9" i="4"/>
  <c r="D9" i="4"/>
  <c r="O9" i="4" s="1"/>
  <c r="AA8" i="4"/>
  <c r="D8" i="4"/>
  <c r="N8" i="4" s="1"/>
  <c r="AA7" i="4"/>
  <c r="D7" i="4"/>
  <c r="AA6" i="4"/>
  <c r="D6" i="4"/>
  <c r="S6" i="4" s="1"/>
  <c r="AA5" i="4"/>
  <c r="D5" i="4"/>
  <c r="AA4" i="4"/>
  <c r="D4" i="4"/>
  <c r="S4" i="4" s="1"/>
  <c r="AA3" i="4"/>
  <c r="D3" i="4"/>
  <c r="N3" i="4" s="1"/>
  <c r="D44" i="1"/>
  <c r="T44" i="1" s="1"/>
  <c r="E44" i="1"/>
  <c r="U44" i="1" s="1"/>
  <c r="F44" i="1"/>
  <c r="V44" i="1" s="1"/>
  <c r="G44" i="1"/>
  <c r="H44" i="1"/>
  <c r="I44" i="1"/>
  <c r="J44" i="1"/>
  <c r="Z44" i="1" s="1"/>
  <c r="D45" i="1"/>
  <c r="E45" i="1"/>
  <c r="F45" i="1"/>
  <c r="G45" i="1"/>
  <c r="H45" i="1"/>
  <c r="I45" i="1"/>
  <c r="J45" i="1"/>
  <c r="Z45" i="1" s="1"/>
  <c r="D46" i="1"/>
  <c r="T46" i="1" s="1"/>
  <c r="E46" i="1"/>
  <c r="F46" i="1"/>
  <c r="G46" i="1"/>
  <c r="H46" i="1"/>
  <c r="X46" i="1" s="1"/>
  <c r="I46" i="1"/>
  <c r="J46" i="1"/>
  <c r="Z46" i="1" s="1"/>
  <c r="D47" i="1"/>
  <c r="T47" i="1" s="1"/>
  <c r="E47" i="1"/>
  <c r="U47" i="1" s="1"/>
  <c r="F47" i="1"/>
  <c r="G47" i="1"/>
  <c r="H47" i="1"/>
  <c r="X47" i="1" s="1"/>
  <c r="I47" i="1"/>
  <c r="Y47" i="1" s="1"/>
  <c r="J47" i="1"/>
  <c r="D48" i="1"/>
  <c r="E48" i="1"/>
  <c r="F48" i="1"/>
  <c r="V48" i="1" s="1"/>
  <c r="G48" i="1"/>
  <c r="H48" i="1"/>
  <c r="I48" i="1"/>
  <c r="J48" i="1"/>
  <c r="D49" i="1"/>
  <c r="E49" i="1"/>
  <c r="U49" i="1" s="1"/>
  <c r="F49" i="1"/>
  <c r="V49" i="1" s="1"/>
  <c r="G49" i="1"/>
  <c r="W49" i="1" s="1"/>
  <c r="H49" i="1"/>
  <c r="I49" i="1"/>
  <c r="Y49" i="1" s="1"/>
  <c r="J49" i="1"/>
  <c r="Z49" i="1" s="1"/>
  <c r="D50" i="1"/>
  <c r="T50" i="1" s="1"/>
  <c r="E50" i="1"/>
  <c r="F50" i="1"/>
  <c r="G50" i="1"/>
  <c r="H50" i="1"/>
  <c r="X50" i="1" s="1"/>
  <c r="I50" i="1"/>
  <c r="J50" i="1"/>
  <c r="D51" i="1"/>
  <c r="T51" i="1" s="1"/>
  <c r="E51" i="1"/>
  <c r="F51" i="1"/>
  <c r="G51" i="1"/>
  <c r="H51" i="1"/>
  <c r="I51" i="1"/>
  <c r="J51" i="1"/>
  <c r="D52" i="1"/>
  <c r="E52" i="1"/>
  <c r="U52" i="1" s="1"/>
  <c r="F52" i="1"/>
  <c r="V52" i="1" s="1"/>
  <c r="G52" i="1"/>
  <c r="H52" i="1"/>
  <c r="I52" i="1"/>
  <c r="Y52" i="1" s="1"/>
  <c r="J52" i="1"/>
  <c r="Z52" i="1" s="1"/>
  <c r="D53" i="1"/>
  <c r="E53" i="1"/>
  <c r="U53" i="1" s="1"/>
  <c r="F53" i="1"/>
  <c r="V53" i="1" s="1"/>
  <c r="G53" i="1"/>
  <c r="W53" i="1" s="1"/>
  <c r="H53" i="1"/>
  <c r="I53" i="1"/>
  <c r="J53" i="1"/>
  <c r="D54" i="1"/>
  <c r="E54" i="1"/>
  <c r="F54" i="1"/>
  <c r="G54" i="1"/>
  <c r="W54" i="1" s="1"/>
  <c r="H54" i="1"/>
  <c r="X54" i="1" s="1"/>
  <c r="I54" i="1"/>
  <c r="J54" i="1"/>
  <c r="D55" i="1"/>
  <c r="T55" i="1" s="1"/>
  <c r="E55" i="1"/>
  <c r="U55" i="1" s="1"/>
  <c r="F55" i="1"/>
  <c r="G55" i="1"/>
  <c r="W55" i="1" s="1"/>
  <c r="H55" i="1"/>
  <c r="X55" i="1" s="1"/>
  <c r="I55" i="1"/>
  <c r="Y55" i="1" s="1"/>
  <c r="J55" i="1"/>
  <c r="D56" i="1"/>
  <c r="E56" i="1"/>
  <c r="F56" i="1"/>
  <c r="V56" i="1" s="1"/>
  <c r="G56" i="1"/>
  <c r="H56" i="1"/>
  <c r="I56" i="1"/>
  <c r="J56" i="1"/>
  <c r="Z56" i="1" s="1"/>
  <c r="D57" i="1"/>
  <c r="E57" i="1"/>
  <c r="F57" i="1"/>
  <c r="G57" i="1"/>
  <c r="W57" i="1" s="1"/>
  <c r="H57" i="1"/>
  <c r="I57" i="1"/>
  <c r="Y57" i="1" s="1"/>
  <c r="J57" i="1"/>
  <c r="Z57" i="1" s="1"/>
  <c r="D58" i="1"/>
  <c r="E58" i="1"/>
  <c r="F58" i="1"/>
  <c r="G58" i="1"/>
  <c r="W58" i="1" s="1"/>
  <c r="H58" i="1"/>
  <c r="X58" i="1" s="1"/>
  <c r="I58" i="1"/>
  <c r="J58" i="1"/>
  <c r="D59" i="1"/>
  <c r="T59" i="1" s="1"/>
  <c r="E59" i="1"/>
  <c r="F59" i="1"/>
  <c r="G59" i="1"/>
  <c r="H59" i="1"/>
  <c r="X59" i="1" s="1"/>
  <c r="I59" i="1"/>
  <c r="Y59" i="1" s="1"/>
  <c r="J59" i="1"/>
  <c r="D60" i="1"/>
  <c r="E60" i="1"/>
  <c r="F60" i="1"/>
  <c r="G60" i="1"/>
  <c r="H60" i="1"/>
  <c r="X60" i="1" s="1"/>
  <c r="I60" i="1"/>
  <c r="Y60" i="1" s="1"/>
  <c r="J60" i="1"/>
  <c r="Z60" i="1" s="1"/>
  <c r="D61" i="1"/>
  <c r="E61" i="1"/>
  <c r="F61" i="1"/>
  <c r="V61" i="1" s="1"/>
  <c r="G61" i="1"/>
  <c r="H61" i="1"/>
  <c r="I61" i="1"/>
  <c r="J61" i="1"/>
  <c r="D62" i="1"/>
  <c r="E62" i="1"/>
  <c r="F62" i="1"/>
  <c r="G62" i="1"/>
  <c r="W62" i="1" s="1"/>
  <c r="H62" i="1"/>
  <c r="X62" i="1" s="1"/>
  <c r="I62" i="1"/>
  <c r="J62" i="1"/>
  <c r="D63" i="1"/>
  <c r="T63" i="1" s="1"/>
  <c r="E63" i="1"/>
  <c r="U63" i="1" s="1"/>
  <c r="F63" i="1"/>
  <c r="G63" i="1"/>
  <c r="W63" i="1" s="1"/>
  <c r="H63" i="1"/>
  <c r="I63" i="1"/>
  <c r="J63" i="1"/>
  <c r="U45" i="1"/>
  <c r="Y45" i="1"/>
  <c r="Z48" i="1"/>
  <c r="W50" i="1"/>
  <c r="W51" i="1"/>
  <c r="Y51" i="1"/>
  <c r="Z53" i="1"/>
  <c r="T54" i="1"/>
  <c r="U56" i="1"/>
  <c r="V57" i="1"/>
  <c r="T58" i="1"/>
  <c r="U60" i="1"/>
  <c r="V60" i="1"/>
  <c r="Z61" i="1"/>
  <c r="T62" i="1"/>
  <c r="X63" i="1"/>
  <c r="Y63" i="1"/>
  <c r="Y44" i="1"/>
  <c r="V46" i="1"/>
  <c r="T48" i="1"/>
  <c r="X48" i="1"/>
  <c r="Y48" i="1"/>
  <c r="X51" i="1"/>
  <c r="T52" i="1"/>
  <c r="Y53" i="1"/>
  <c r="V54" i="1"/>
  <c r="X56" i="1"/>
  <c r="Y56" i="1"/>
  <c r="Z58" i="1"/>
  <c r="W59" i="1"/>
  <c r="Y61" i="1"/>
  <c r="V62" i="1"/>
  <c r="W44" i="1"/>
  <c r="V63" i="1"/>
  <c r="W61" i="1"/>
  <c r="Z59" i="1"/>
  <c r="X57" i="1"/>
  <c r="Z55" i="1"/>
  <c r="Y54" i="1"/>
  <c r="V51" i="1"/>
  <c r="U51" i="1"/>
  <c r="W48" i="1"/>
  <c r="U48" i="1"/>
  <c r="V47" i="1"/>
  <c r="X45" i="1"/>
  <c r="W45" i="1"/>
  <c r="X44" i="1"/>
  <c r="W46" i="1"/>
  <c r="V58" i="1"/>
  <c r="Z62" i="1"/>
  <c r="V45" i="1"/>
  <c r="V50" i="1"/>
  <c r="T56" i="1"/>
  <c r="U59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T45" i="1"/>
  <c r="U46" i="1"/>
  <c r="Y46" i="1"/>
  <c r="W47" i="1"/>
  <c r="Z47" i="1"/>
  <c r="T49" i="1"/>
  <c r="X49" i="1"/>
  <c r="U50" i="1"/>
  <c r="Y50" i="1"/>
  <c r="Z50" i="1"/>
  <c r="Z51" i="1"/>
  <c r="W52" i="1"/>
  <c r="X52" i="1"/>
  <c r="T53" i="1"/>
  <c r="X53" i="1"/>
  <c r="U54" i="1"/>
  <c r="Z54" i="1"/>
  <c r="V55" i="1"/>
  <c r="W56" i="1"/>
  <c r="T57" i="1"/>
  <c r="U57" i="1"/>
  <c r="U58" i="1"/>
  <c r="Y58" i="1"/>
  <c r="V59" i="1"/>
  <c r="T60" i="1"/>
  <c r="W60" i="1"/>
  <c r="T61" i="1"/>
  <c r="U61" i="1"/>
  <c r="X61" i="1"/>
  <c r="U62" i="1"/>
  <c r="Y62" i="1"/>
  <c r="Z63" i="1"/>
  <c r="U43" i="1"/>
  <c r="V43" i="1"/>
  <c r="W43" i="1"/>
  <c r="X43" i="1"/>
  <c r="Y43" i="1"/>
  <c r="Z43" i="1"/>
  <c r="T43" i="1"/>
  <c r="J43" i="1"/>
  <c r="I43" i="1"/>
  <c r="H43" i="1"/>
  <c r="G43" i="1"/>
  <c r="F43" i="1"/>
  <c r="E43" i="1"/>
  <c r="D43" i="1"/>
  <c r="C57" i="1"/>
  <c r="S36" i="1"/>
  <c r="U36" i="1" s="1"/>
  <c r="V36" i="1" s="1"/>
  <c r="H36" i="1"/>
  <c r="F36" i="1"/>
  <c r="C36" i="1"/>
  <c r="H35" i="1"/>
  <c r="S35" i="1" s="1"/>
  <c r="U35" i="1" s="1"/>
  <c r="V35" i="1" s="1"/>
  <c r="F35" i="1"/>
  <c r="C35" i="1"/>
  <c r="S34" i="1"/>
  <c r="U34" i="1" s="1"/>
  <c r="V34" i="1" s="1"/>
  <c r="H34" i="1"/>
  <c r="F34" i="1"/>
  <c r="C34" i="1"/>
  <c r="H33" i="1"/>
  <c r="S33" i="1" s="1"/>
  <c r="U33" i="1" s="1"/>
  <c r="V33" i="1" s="1"/>
  <c r="F33" i="1"/>
  <c r="C33" i="1"/>
  <c r="S32" i="1"/>
  <c r="U32" i="1" s="1"/>
  <c r="V32" i="1" s="1"/>
  <c r="H32" i="1"/>
  <c r="F32" i="1"/>
  <c r="C32" i="1"/>
  <c r="H31" i="1"/>
  <c r="S31" i="1" s="1"/>
  <c r="U31" i="1" s="1"/>
  <c r="V31" i="1" s="1"/>
  <c r="F31" i="1"/>
  <c r="C31" i="1"/>
  <c r="S30" i="1"/>
  <c r="U30" i="1" s="1"/>
  <c r="V30" i="1" s="1"/>
  <c r="H30" i="1"/>
  <c r="F30" i="1"/>
  <c r="C30" i="1"/>
  <c r="Z9" i="1"/>
  <c r="D9" i="1"/>
  <c r="M9" i="1" s="1"/>
  <c r="Z8" i="1"/>
  <c r="N8" i="1"/>
  <c r="M8" i="1"/>
  <c r="F8" i="1"/>
  <c r="L8" i="1" s="1"/>
  <c r="E8" i="1"/>
  <c r="K8" i="1" s="1"/>
  <c r="D8" i="1"/>
  <c r="R8" i="1" s="1"/>
  <c r="Z7" i="1"/>
  <c r="D7" i="1"/>
  <c r="M7" i="1" s="1"/>
  <c r="Z6" i="1"/>
  <c r="N6" i="1"/>
  <c r="M6" i="1"/>
  <c r="F6" i="1"/>
  <c r="L6" i="1" s="1"/>
  <c r="E6" i="1"/>
  <c r="K6" i="1" s="1"/>
  <c r="D6" i="1"/>
  <c r="R6" i="1" s="1"/>
  <c r="Z5" i="1"/>
  <c r="D5" i="1"/>
  <c r="E5" i="1" s="1"/>
  <c r="K5" i="1" s="1"/>
  <c r="Z4" i="1"/>
  <c r="N4" i="1"/>
  <c r="M4" i="1"/>
  <c r="F4" i="1"/>
  <c r="L4" i="1" s="1"/>
  <c r="E4" i="1"/>
  <c r="K4" i="1" s="1"/>
  <c r="D4" i="1"/>
  <c r="R4" i="1" s="1"/>
  <c r="Z3" i="1"/>
  <c r="D3" i="1"/>
  <c r="M3" i="1" s="1"/>
  <c r="H27" i="2" l="1"/>
  <c r="H29" i="2"/>
  <c r="H39" i="2"/>
  <c r="H38" i="2"/>
  <c r="H33" i="2"/>
  <c r="H28" i="2"/>
  <c r="H43" i="2"/>
  <c r="H32" i="2"/>
  <c r="H41" i="2"/>
  <c r="H44" i="2"/>
  <c r="H35" i="2"/>
  <c r="H30" i="2"/>
  <c r="H45" i="2"/>
  <c r="H36" i="2"/>
  <c r="W22" i="2"/>
  <c r="I38" i="2" s="1"/>
  <c r="AA22" i="2"/>
  <c r="H34" i="2"/>
  <c r="H31" i="2"/>
  <c r="H37" i="2"/>
  <c r="H42" i="2"/>
  <c r="W20" i="2"/>
  <c r="G29" i="2" s="1"/>
  <c r="AA20" i="2"/>
  <c r="W19" i="2"/>
  <c r="F42" i="2" s="1"/>
  <c r="AA19" i="2"/>
  <c r="W18" i="2"/>
  <c r="E37" i="2" s="1"/>
  <c r="AA18" i="2"/>
  <c r="W17" i="2"/>
  <c r="D38" i="2" s="1"/>
  <c r="W16" i="2"/>
  <c r="C28" i="2" s="1"/>
  <c r="AA16" i="2"/>
  <c r="O3" i="4"/>
  <c r="N9" i="4"/>
  <c r="F8" i="4"/>
  <c r="L8" i="4" s="1"/>
  <c r="Q8" i="4" s="1"/>
  <c r="N5" i="4"/>
  <c r="O5" i="4"/>
  <c r="G5" i="4"/>
  <c r="M5" i="4" s="1"/>
  <c r="S7" i="4"/>
  <c r="O7" i="4"/>
  <c r="G7" i="4"/>
  <c r="M7" i="4" s="1"/>
  <c r="S9" i="4"/>
  <c r="G9" i="4"/>
  <c r="M9" i="4" s="1"/>
  <c r="F9" i="4"/>
  <c r="L9" i="4" s="1"/>
  <c r="Q9" i="4" s="1"/>
  <c r="G3" i="4"/>
  <c r="M3" i="4" s="1"/>
  <c r="N4" i="4"/>
  <c r="O4" i="4"/>
  <c r="G4" i="4"/>
  <c r="M4" i="4" s="1"/>
  <c r="F4" i="4"/>
  <c r="L4" i="4" s="1"/>
  <c r="F6" i="4"/>
  <c r="L6" i="4" s="1"/>
  <c r="O6" i="4"/>
  <c r="G6" i="4"/>
  <c r="M6" i="4" s="1"/>
  <c r="N6" i="4"/>
  <c r="S3" i="4"/>
  <c r="S5" i="4"/>
  <c r="F3" i="4"/>
  <c r="L3" i="4" s="1"/>
  <c r="F5" i="4"/>
  <c r="L5" i="4" s="1"/>
  <c r="F7" i="4"/>
  <c r="L7" i="4" s="1"/>
  <c r="N7" i="4"/>
  <c r="O8" i="4"/>
  <c r="G8" i="4"/>
  <c r="M8" i="4" s="1"/>
  <c r="S8" i="4"/>
  <c r="P4" i="1"/>
  <c r="S4" i="1"/>
  <c r="U4" i="1" s="1"/>
  <c r="X4" i="1" s="1"/>
  <c r="AA4" i="1" s="1"/>
  <c r="P6" i="1"/>
  <c r="S6" i="1" s="1"/>
  <c r="U6" i="1" s="1"/>
  <c r="X6" i="1" s="1"/>
  <c r="AA6" i="1" s="1"/>
  <c r="P8" i="1"/>
  <c r="S8" i="1"/>
  <c r="U8" i="1" s="1"/>
  <c r="X8" i="1" s="1"/>
  <c r="AA8" i="1" s="1"/>
  <c r="S5" i="1"/>
  <c r="U5" i="1" s="1"/>
  <c r="X5" i="1" s="1"/>
  <c r="AA5" i="1" s="1"/>
  <c r="P5" i="1"/>
  <c r="R3" i="1"/>
  <c r="R5" i="1"/>
  <c r="R7" i="1"/>
  <c r="E3" i="1"/>
  <c r="K3" i="1" s="1"/>
  <c r="M5" i="1"/>
  <c r="F3" i="1"/>
  <c r="L3" i="1" s="1"/>
  <c r="N3" i="1"/>
  <c r="F5" i="1"/>
  <c r="L5" i="1" s="1"/>
  <c r="N5" i="1"/>
  <c r="F7" i="1"/>
  <c r="L7" i="1" s="1"/>
  <c r="N7" i="1"/>
  <c r="F9" i="1"/>
  <c r="L9" i="1" s="1"/>
  <c r="N9" i="1"/>
  <c r="R9" i="1"/>
  <c r="E7" i="1"/>
  <c r="K7" i="1" s="1"/>
  <c r="E9" i="1"/>
  <c r="K9" i="1" s="1"/>
  <c r="I33" i="2" l="1"/>
  <c r="F41" i="2"/>
  <c r="I43" i="2"/>
  <c r="F32" i="2"/>
  <c r="D28" i="2"/>
  <c r="D27" i="2"/>
  <c r="I45" i="2"/>
  <c r="G33" i="2"/>
  <c r="E40" i="2"/>
  <c r="F33" i="2"/>
  <c r="F44" i="2"/>
  <c r="F27" i="2"/>
  <c r="F37" i="2"/>
  <c r="F31" i="2"/>
  <c r="F39" i="2"/>
  <c r="E30" i="2"/>
  <c r="E38" i="2"/>
  <c r="D37" i="2"/>
  <c r="D32" i="2"/>
  <c r="D29" i="2"/>
  <c r="D40" i="2"/>
  <c r="C37" i="2"/>
  <c r="I36" i="2"/>
  <c r="I27" i="2"/>
  <c r="I34" i="2"/>
  <c r="I40" i="2"/>
  <c r="I29" i="2"/>
  <c r="I42" i="2"/>
  <c r="I44" i="2"/>
  <c r="I31" i="2"/>
  <c r="I39" i="2"/>
  <c r="G41" i="2"/>
  <c r="G37" i="2"/>
  <c r="G36" i="2"/>
  <c r="F28" i="2"/>
  <c r="F36" i="2"/>
  <c r="F43" i="2"/>
  <c r="D42" i="2"/>
  <c r="C44" i="2"/>
  <c r="C34" i="2"/>
  <c r="C31" i="2"/>
  <c r="I41" i="2"/>
  <c r="I30" i="2"/>
  <c r="I35" i="2"/>
  <c r="G40" i="2"/>
  <c r="G39" i="2"/>
  <c r="G45" i="2"/>
  <c r="G44" i="2"/>
  <c r="G43" i="2"/>
  <c r="G35" i="2"/>
  <c r="G31" i="2"/>
  <c r="G27" i="2"/>
  <c r="G34" i="2"/>
  <c r="G30" i="2"/>
  <c r="F29" i="2"/>
  <c r="F35" i="2"/>
  <c r="F40" i="2"/>
  <c r="F45" i="2"/>
  <c r="E32" i="2"/>
  <c r="E42" i="2"/>
  <c r="E44" i="2"/>
  <c r="E28" i="2"/>
  <c r="E33" i="2"/>
  <c r="E39" i="2"/>
  <c r="E41" i="2"/>
  <c r="E29" i="2"/>
  <c r="E34" i="2"/>
  <c r="E36" i="2"/>
  <c r="E45" i="2"/>
  <c r="D35" i="2"/>
  <c r="D43" i="2"/>
  <c r="D41" i="2"/>
  <c r="D31" i="2"/>
  <c r="D33" i="2"/>
  <c r="D36" i="2"/>
  <c r="D45" i="2"/>
  <c r="C36" i="2"/>
  <c r="C33" i="2"/>
  <c r="C30" i="2"/>
  <c r="C27" i="2"/>
  <c r="C43" i="2"/>
  <c r="C32" i="2"/>
  <c r="C45" i="2"/>
  <c r="C39" i="2"/>
  <c r="C38" i="2"/>
  <c r="C41" i="2"/>
  <c r="I37" i="2"/>
  <c r="I28" i="2"/>
  <c r="I32" i="2"/>
  <c r="G28" i="2"/>
  <c r="G42" i="2"/>
  <c r="G38" i="2"/>
  <c r="G32" i="2"/>
  <c r="F30" i="2"/>
  <c r="F34" i="2"/>
  <c r="F38" i="2"/>
  <c r="E27" i="2"/>
  <c r="E31" i="2"/>
  <c r="E35" i="2"/>
  <c r="E43" i="2"/>
  <c r="D30" i="2"/>
  <c r="D34" i="2"/>
  <c r="D39" i="2"/>
  <c r="D44" i="2"/>
  <c r="C40" i="2"/>
  <c r="C35" i="2"/>
  <c r="C42" i="2"/>
  <c r="C29" i="2"/>
  <c r="K29" i="2" s="1"/>
  <c r="L29" i="2" s="1"/>
  <c r="M29" i="2" s="1"/>
  <c r="T8" i="4"/>
  <c r="V8" i="4" s="1"/>
  <c r="C21" i="4" s="1"/>
  <c r="V21" i="4" s="1"/>
  <c r="W21" i="4" s="1"/>
  <c r="T9" i="4"/>
  <c r="V9" i="4" s="1"/>
  <c r="Q5" i="4"/>
  <c r="T5" i="4" s="1"/>
  <c r="V5" i="4" s="1"/>
  <c r="C18" i="4" s="1"/>
  <c r="Q3" i="4"/>
  <c r="T3" i="4"/>
  <c r="V3" i="4" s="1"/>
  <c r="C16" i="4" s="1"/>
  <c r="V16" i="4" s="1"/>
  <c r="Q6" i="4"/>
  <c r="T6" i="4" s="1"/>
  <c r="V6" i="4" s="1"/>
  <c r="C19" i="4" s="1"/>
  <c r="Q7" i="4"/>
  <c r="T7" i="4" s="1"/>
  <c r="V7" i="4" s="1"/>
  <c r="C20" i="4" s="1"/>
  <c r="Q4" i="4"/>
  <c r="T4" i="4" s="1"/>
  <c r="V4" i="4" s="1"/>
  <c r="C17" i="4" s="1"/>
  <c r="P7" i="1"/>
  <c r="S7" i="1" s="1"/>
  <c r="U7" i="1" s="1"/>
  <c r="X7" i="1" s="1"/>
  <c r="AA7" i="1" s="1"/>
  <c r="S9" i="1"/>
  <c r="U9" i="1" s="1"/>
  <c r="X9" i="1" s="1"/>
  <c r="AA9" i="1" s="1"/>
  <c r="P9" i="1"/>
  <c r="P3" i="1"/>
  <c r="S3" i="1"/>
  <c r="U3" i="1" s="1"/>
  <c r="X3" i="1" s="1"/>
  <c r="AA3" i="1" s="1"/>
  <c r="Y8" i="4" l="1"/>
  <c r="AB8" i="4" s="1"/>
  <c r="H30" i="4"/>
  <c r="H34" i="4"/>
  <c r="H38" i="4"/>
  <c r="H40" i="4"/>
  <c r="H44" i="4"/>
  <c r="H29" i="4"/>
  <c r="H33" i="4"/>
  <c r="H37" i="4"/>
  <c r="H43" i="4"/>
  <c r="H41" i="4"/>
  <c r="H45" i="4"/>
  <c r="H28" i="4"/>
  <c r="H32" i="4"/>
  <c r="H36" i="4"/>
  <c r="H42" i="4"/>
  <c r="H27" i="4"/>
  <c r="H31" i="4"/>
  <c r="H35" i="4"/>
  <c r="H39" i="4"/>
  <c r="Y9" i="4"/>
  <c r="AB9" i="4" s="1"/>
  <c r="C22" i="4"/>
  <c r="V22" i="4" s="1"/>
  <c r="W22" i="4" s="1"/>
  <c r="V20" i="4"/>
  <c r="W20" i="4" s="1"/>
  <c r="Y7" i="4"/>
  <c r="AB7" i="4" s="1"/>
  <c r="Y3" i="4"/>
  <c r="AB3" i="4" s="1"/>
  <c r="W16" i="4"/>
  <c r="V19" i="4"/>
  <c r="W19" i="4" s="1"/>
  <c r="Y6" i="4"/>
  <c r="AB6" i="4" s="1"/>
  <c r="V17" i="4"/>
  <c r="W17" i="4" s="1"/>
  <c r="Y4" i="4"/>
  <c r="AB4" i="4" s="1"/>
  <c r="V18" i="4"/>
  <c r="W18" i="4" s="1"/>
  <c r="Y5" i="4"/>
  <c r="AB5" i="4" s="1"/>
  <c r="I31" i="4" l="1"/>
  <c r="I35" i="4"/>
  <c r="I41" i="4"/>
  <c r="I45" i="4"/>
  <c r="I30" i="4"/>
  <c r="I34" i="4"/>
  <c r="I38" i="4"/>
  <c r="I40" i="4"/>
  <c r="I44" i="4"/>
  <c r="I27" i="4"/>
  <c r="I29" i="4"/>
  <c r="I33" i="4"/>
  <c r="I37" i="4"/>
  <c r="I39" i="4"/>
  <c r="I43" i="4"/>
  <c r="I28" i="4"/>
  <c r="I32" i="4"/>
  <c r="I36" i="4"/>
  <c r="I42" i="4"/>
  <c r="G29" i="4"/>
  <c r="G33" i="4"/>
  <c r="G37" i="4"/>
  <c r="G43" i="4"/>
  <c r="G28" i="4"/>
  <c r="G32" i="4"/>
  <c r="G36" i="4"/>
  <c r="G39" i="4"/>
  <c r="G42" i="4"/>
  <c r="G34" i="4"/>
  <c r="G44" i="4"/>
  <c r="G31" i="4"/>
  <c r="G35" i="4"/>
  <c r="G41" i="4"/>
  <c r="G45" i="4"/>
  <c r="G30" i="4"/>
  <c r="G38" i="4"/>
  <c r="G40" i="4"/>
  <c r="G27" i="4"/>
  <c r="F28" i="4"/>
  <c r="F32" i="4"/>
  <c r="F36" i="4"/>
  <c r="F39" i="4"/>
  <c r="F42" i="4"/>
  <c r="F27" i="4"/>
  <c r="F31" i="4"/>
  <c r="F35" i="4"/>
  <c r="F41" i="4"/>
  <c r="F45" i="4"/>
  <c r="F43" i="4"/>
  <c r="F30" i="4"/>
  <c r="F34" i="4"/>
  <c r="F38" i="4"/>
  <c r="F40" i="4"/>
  <c r="F44" i="4"/>
  <c r="F29" i="4"/>
  <c r="F33" i="4"/>
  <c r="F37" i="4"/>
  <c r="D30" i="4"/>
  <c r="D34" i="4"/>
  <c r="D38" i="4"/>
  <c r="D40" i="4"/>
  <c r="D44" i="4"/>
  <c r="D29" i="4"/>
  <c r="D33" i="4"/>
  <c r="D37" i="4"/>
  <c r="D43" i="4"/>
  <c r="D28" i="4"/>
  <c r="D32" i="4"/>
  <c r="D36" i="4"/>
  <c r="D42" i="4"/>
  <c r="D27" i="4"/>
  <c r="D31" i="4"/>
  <c r="D35" i="4"/>
  <c r="D41" i="4"/>
  <c r="D45" i="4"/>
  <c r="D39" i="4"/>
  <c r="C29" i="4"/>
  <c r="C33" i="4"/>
  <c r="C37" i="4"/>
  <c r="C43" i="4"/>
  <c r="C28" i="4"/>
  <c r="C32" i="4"/>
  <c r="C36" i="4"/>
  <c r="C42" i="4"/>
  <c r="C27" i="4"/>
  <c r="C31" i="4"/>
  <c r="C35" i="4"/>
  <c r="C39" i="4"/>
  <c r="C41" i="4"/>
  <c r="C45" i="4"/>
  <c r="C30" i="4"/>
  <c r="C34" i="4"/>
  <c r="C38" i="4"/>
  <c r="C40" i="4"/>
  <c r="C44" i="4"/>
  <c r="E31" i="4"/>
  <c r="E35" i="4"/>
  <c r="E41" i="4"/>
  <c r="E45" i="4"/>
  <c r="E30" i="4"/>
  <c r="E34" i="4"/>
  <c r="E38" i="4"/>
  <c r="E40" i="4"/>
  <c r="E44" i="4"/>
  <c r="E27" i="4"/>
  <c r="E29" i="4"/>
  <c r="E33" i="4"/>
  <c r="E37" i="4"/>
  <c r="E43" i="4"/>
  <c r="E28" i="4"/>
  <c r="E32" i="4"/>
  <c r="E36" i="4"/>
  <c r="E39" i="4"/>
  <c r="E42" i="4"/>
</calcChain>
</file>

<file path=xl/sharedStrings.xml><?xml version="1.0" encoding="utf-8"?>
<sst xmlns="http://schemas.openxmlformats.org/spreadsheetml/2006/main" count="236" uniqueCount="83">
  <si>
    <t>COTTING MACHINE</t>
  </si>
  <si>
    <t>36 HR    40 MIC</t>
  </si>
  <si>
    <t>DATE:-05.03.2022</t>
  </si>
  <si>
    <t>MICRON</t>
  </si>
  <si>
    <t>WIDTH</t>
  </si>
  <si>
    <t>MTRS</t>
  </si>
  <si>
    <t>SQMTRS</t>
  </si>
  <si>
    <t>NET WT</t>
  </si>
  <si>
    <t>GAM WT</t>
  </si>
  <si>
    <t>GAM RATE</t>
  </si>
  <si>
    <t>FILAM RATE</t>
  </si>
  <si>
    <t>SALARY OPARETER</t>
  </si>
  <si>
    <t>HELPER</t>
  </si>
  <si>
    <t>FILAMAMOUNT</t>
  </si>
  <si>
    <t>GAM AMOONT</t>
  </si>
  <si>
    <t>ELE POWER</t>
  </si>
  <si>
    <t xml:space="preserve">GAS </t>
  </si>
  <si>
    <t>RENT</t>
  </si>
  <si>
    <t>WASTAGE AND PAPER CORE</t>
  </si>
  <si>
    <t>OFFINE SHETF</t>
  </si>
  <si>
    <t>MACHINE COST %2</t>
  </si>
  <si>
    <t>TOTAL</t>
  </si>
  <si>
    <t>PER SQMTRS</t>
  </si>
  <si>
    <t>MIC</t>
  </si>
  <si>
    <t>288 MINI JOMBBO</t>
  </si>
  <si>
    <t>SQMTRS RATE</t>
  </si>
  <si>
    <t>SILLITING MACHINE COST PER DAY 12 HOURS 75 BOX</t>
  </si>
  <si>
    <t>MTR</t>
  </si>
  <si>
    <t>CORE1020</t>
  </si>
  <si>
    <t>CORE AMOUNT</t>
  </si>
  <si>
    <t>CARTON</t>
  </si>
  <si>
    <t>SHIRNKFILAM</t>
  </si>
  <si>
    <t>SHRINK MACHINE</t>
  </si>
  <si>
    <t>OPARETER</t>
  </si>
  <si>
    <t>OFFINE SHITF</t>
  </si>
  <si>
    <t>COMMPARESHAR MACHINE</t>
  </si>
  <si>
    <t>LIFT</t>
  </si>
  <si>
    <t>MACHINE COST</t>
  </si>
  <si>
    <t>PROFIT/FREIHT</t>
  </si>
  <si>
    <t>TOTAL PER BOX COST</t>
  </si>
  <si>
    <t>PER SQMTR</t>
  </si>
  <si>
    <t>RATE</t>
  </si>
  <si>
    <t>CARTON RATE</t>
  </si>
  <si>
    <t>S.NO.</t>
  </si>
  <si>
    <t>MIC-36</t>
  </si>
  <si>
    <t>MIC-38</t>
  </si>
  <si>
    <t>MIC-40</t>
  </si>
  <si>
    <t>MIC- 42</t>
  </si>
  <si>
    <t>MIC-44</t>
  </si>
  <si>
    <t>MIC- 50</t>
  </si>
  <si>
    <t>MIC- 55</t>
  </si>
  <si>
    <t>Pic</t>
  </si>
  <si>
    <t>MIC-45</t>
  </si>
  <si>
    <t>DATE:-12.03.2022</t>
  </si>
  <si>
    <t>sr.</t>
  </si>
  <si>
    <t>film</t>
  </si>
  <si>
    <t>adhesive</t>
  </si>
  <si>
    <t>Total micron</t>
  </si>
  <si>
    <t>size</t>
  </si>
  <si>
    <t>mtr</t>
  </si>
  <si>
    <t>per pcs sqmtrs</t>
  </si>
  <si>
    <t>Roll    weight</t>
  </si>
  <si>
    <t>pigment</t>
  </si>
  <si>
    <t>film    rate</t>
  </si>
  <si>
    <t>adh  .rate</t>
  </si>
  <si>
    <t>film coast</t>
  </si>
  <si>
    <t>adhesive cost</t>
  </si>
  <si>
    <t>pigment coast</t>
  </si>
  <si>
    <t>printing    rate</t>
  </si>
  <si>
    <t>print       coast</t>
  </si>
  <si>
    <t>slitcost</t>
  </si>
  <si>
    <t>*film    +adh  +print  +slitt</t>
  </si>
  <si>
    <t xml:space="preserve">given coast </t>
  </si>
  <si>
    <t>rate 50 mic</t>
  </si>
  <si>
    <t xml:space="preserve">core  </t>
  </si>
  <si>
    <t>mtrs</t>
  </si>
  <si>
    <t>sqmtrs</t>
  </si>
  <si>
    <t>filam cost</t>
  </si>
  <si>
    <t>cost</t>
  </si>
  <si>
    <t>print cost4 colour</t>
  </si>
  <si>
    <t>4 colour printing cost</t>
  </si>
  <si>
    <t>RATE PER MTR</t>
  </si>
  <si>
    <t>DATE:-06.04.2022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</si>
</sst>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1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" fontId="0" fillId="0" borderId="0" xfId="0" applyNumberFormat="1"/>
    <xf numFmtId="165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/>
    <xf numFmtId="164" fontId="0" fillId="0" borderId="1" xfId="0" applyNumberFormat="1" applyFill="1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/>
    <xf numFmtId="164" fontId="4" fillId="0" borderId="1" xfId="0" applyNumberFormat="1" applyFont="1" applyBorder="1"/>
    <xf numFmtId="0" fontId="4" fillId="0" borderId="0" xfId="0" applyFont="1"/>
    <xf numFmtId="0" fontId="0" fillId="0" borderId="1" xfId="0" applyFill="1" applyBorder="1"/>
    <xf numFmtId="1" fontId="0" fillId="4" borderId="1" xfId="0" applyNumberFormat="1" applyFill="1" applyBorder="1"/>
    <xf numFmtId="0" fontId="0" fillId="2" borderId="1" xfId="0" applyFill="1" applyBorder="1" applyAlignment="1">
      <alignment vertical="center"/>
    </xf>
    <xf numFmtId="0" fontId="0" fillId="0" borderId="0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0" fontId="0" fillId="0" borderId="1" xfId="0" applyFill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" fontId="0" fillId="0" borderId="0" xfId="0" applyNumberFormat="1" applyFill="1"/>
    <xf numFmtId="0" fontId="0" fillId="0" borderId="0" xfId="0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zoomScale="85" zoomScaleNormal="85" workbookViewId="0">
      <selection activeCell="B4" sqref="B4"/>
    </sheetView>
  </sheetViews>
  <sheetFormatPr defaultRowHeight="15" x14ac:dyDescent="0.25"/>
  <cols>
    <col min="11" max="11" width="11.7109375" customWidth="1"/>
    <col min="17" max="17" width="10" customWidth="1"/>
  </cols>
  <sheetData>
    <row r="1" spans="1:28" x14ac:dyDescent="0.25">
      <c r="F1" s="1" t="s">
        <v>0</v>
      </c>
      <c r="G1" s="1"/>
      <c r="H1" s="1" t="s">
        <v>1</v>
      </c>
      <c r="I1" s="1"/>
      <c r="U1" t="s">
        <v>53</v>
      </c>
    </row>
    <row r="2" spans="1:28" s="21" customFormat="1" ht="60" x14ac:dyDescent="0.25">
      <c r="A2" s="22" t="s">
        <v>3</v>
      </c>
      <c r="B2" s="23" t="s">
        <v>4</v>
      </c>
      <c r="C2" s="23" t="s">
        <v>5</v>
      </c>
      <c r="D2" s="23" t="s">
        <v>6</v>
      </c>
      <c r="E2" s="23"/>
      <c r="F2" s="23" t="s">
        <v>7</v>
      </c>
      <c r="G2" s="23" t="s">
        <v>8</v>
      </c>
      <c r="H2" s="22" t="s">
        <v>9</v>
      </c>
      <c r="I2" s="22" t="s">
        <v>10</v>
      </c>
      <c r="J2" s="22" t="s">
        <v>11</v>
      </c>
      <c r="K2" s="23" t="s">
        <v>12</v>
      </c>
      <c r="L2" s="22" t="s">
        <v>13</v>
      </c>
      <c r="M2" s="22" t="s">
        <v>14</v>
      </c>
      <c r="N2" s="22" t="s">
        <v>15</v>
      </c>
      <c r="O2" s="23" t="s">
        <v>16</v>
      </c>
      <c r="P2" s="23" t="s">
        <v>17</v>
      </c>
      <c r="Q2" s="22" t="s">
        <v>18</v>
      </c>
      <c r="R2" s="22" t="s">
        <v>19</v>
      </c>
      <c r="S2" s="22" t="s">
        <v>20</v>
      </c>
      <c r="T2" s="23" t="s">
        <v>21</v>
      </c>
      <c r="U2" s="23"/>
      <c r="V2" s="24" t="s">
        <v>22</v>
      </c>
      <c r="W2" s="25" t="s">
        <v>23</v>
      </c>
      <c r="X2" s="22" t="s">
        <v>24</v>
      </c>
      <c r="Y2" s="22" t="s">
        <v>25</v>
      </c>
      <c r="Z2" s="23" t="s">
        <v>5</v>
      </c>
      <c r="AA2" s="23" t="s">
        <v>6</v>
      </c>
      <c r="AB2" s="23" t="s">
        <v>21</v>
      </c>
    </row>
    <row r="3" spans="1:28" x14ac:dyDescent="0.25">
      <c r="A3" s="2">
        <v>36</v>
      </c>
      <c r="B3" s="3">
        <v>1315</v>
      </c>
      <c r="C3" s="3">
        <v>526500</v>
      </c>
      <c r="D3" s="7">
        <f t="shared" ref="D3:D9" si="0">C3*B3/1000</f>
        <v>692347.5</v>
      </c>
      <c r="E3" s="17">
        <v>2.4E-2</v>
      </c>
      <c r="F3" s="8">
        <f>0.0204*D3</f>
        <v>14123.889000000001</v>
      </c>
      <c r="G3" s="9">
        <f>+D3*0.01365/0.54</f>
        <v>17501.006250000002</v>
      </c>
      <c r="H3" s="3">
        <v>115</v>
      </c>
      <c r="I3" s="3">
        <v>189.12</v>
      </c>
      <c r="J3" s="3">
        <v>25000</v>
      </c>
      <c r="K3" s="3">
        <v>13500</v>
      </c>
      <c r="L3" s="7">
        <f t="shared" ref="L3:L8" si="1">F3*I3</f>
        <v>2671109.8876800002</v>
      </c>
      <c r="M3" s="7">
        <f t="shared" ref="M3:M9" si="2">G3*H3</f>
        <v>2012615.7187500002</v>
      </c>
      <c r="N3" s="7">
        <f>0.12*D3</f>
        <v>83081.7</v>
      </c>
      <c r="O3" s="7">
        <f>0.2*D3</f>
        <v>138469.5</v>
      </c>
      <c r="P3" s="3">
        <v>62000</v>
      </c>
      <c r="Q3" s="7">
        <f>L3*2/100</f>
        <v>53422.197753600005</v>
      </c>
      <c r="R3" s="3">
        <v>31000</v>
      </c>
      <c r="S3" s="3">
        <f>D3*2/(100)</f>
        <v>13846.95</v>
      </c>
      <c r="T3" s="7">
        <f t="shared" ref="T3:T9" si="3">J3+K3+L3+M3+N3+O3+P3+Q3+R3+S3</f>
        <v>5104045.9541836008</v>
      </c>
      <c r="U3" s="7"/>
      <c r="V3" s="10">
        <f t="shared" ref="V3:V9" si="4">T3/D3</f>
        <v>7.3720869277113019</v>
      </c>
      <c r="W3" s="11">
        <v>36</v>
      </c>
      <c r="X3" s="3">
        <v>0.52</v>
      </c>
      <c r="Y3" s="9">
        <f>X3+V3</f>
        <v>7.8920869277113024</v>
      </c>
      <c r="Z3" s="3">
        <v>1500</v>
      </c>
      <c r="AA3" s="3">
        <f>Z3*288/(1000)</f>
        <v>432</v>
      </c>
      <c r="AB3" s="7">
        <f>AA3*Y3</f>
        <v>3409.3815527712827</v>
      </c>
    </row>
    <row r="4" spans="1:28" x14ac:dyDescent="0.25">
      <c r="A4" s="2">
        <v>38</v>
      </c>
      <c r="B4" s="3">
        <v>1315</v>
      </c>
      <c r="C4" s="3">
        <v>526500</v>
      </c>
      <c r="D4" s="7">
        <f t="shared" si="0"/>
        <v>692347.5</v>
      </c>
      <c r="E4" s="17">
        <v>2.4E-2</v>
      </c>
      <c r="F4" s="8">
        <f>0.0204*D4</f>
        <v>14123.889000000001</v>
      </c>
      <c r="G4" s="9">
        <f>+D4*0.01575/0.54</f>
        <v>20193.46875</v>
      </c>
      <c r="H4" s="3">
        <v>115</v>
      </c>
      <c r="I4" s="3">
        <v>189.12</v>
      </c>
      <c r="J4" s="3">
        <v>25000</v>
      </c>
      <c r="K4" s="3">
        <v>13500</v>
      </c>
      <c r="L4" s="7">
        <f t="shared" si="1"/>
        <v>2671109.8876800002</v>
      </c>
      <c r="M4" s="7">
        <f t="shared" si="2"/>
        <v>2322248.90625</v>
      </c>
      <c r="N4" s="7">
        <f t="shared" ref="N4:N9" si="5">0.12*D4</f>
        <v>83081.7</v>
      </c>
      <c r="O4" s="7">
        <f t="shared" ref="O4:O9" si="6">0.2*D4</f>
        <v>138469.5</v>
      </c>
      <c r="P4" s="3">
        <v>62000</v>
      </c>
      <c r="Q4" s="7">
        <f t="shared" ref="Q4:Q9" si="7">L4*2/100</f>
        <v>53422.197753600005</v>
      </c>
      <c r="R4" s="3">
        <v>31000</v>
      </c>
      <c r="S4" s="3">
        <f t="shared" ref="S4:S9" si="8">D4*2/(100)</f>
        <v>13846.95</v>
      </c>
      <c r="T4" s="7">
        <f t="shared" si="3"/>
        <v>5413679.1416835999</v>
      </c>
      <c r="U4" s="7"/>
      <c r="V4" s="10">
        <f t="shared" si="4"/>
        <v>7.819309149933523</v>
      </c>
      <c r="W4" s="11">
        <v>38</v>
      </c>
      <c r="X4" s="3">
        <v>0.54</v>
      </c>
      <c r="Y4" s="9">
        <f t="shared" ref="Y4:Y9" si="9">X4+V4</f>
        <v>8.359309149933523</v>
      </c>
      <c r="Z4" s="3">
        <v>1500</v>
      </c>
      <c r="AA4" s="3">
        <f t="shared" ref="AA4:AA9" si="10">Z4*288/(1000)</f>
        <v>432</v>
      </c>
      <c r="AB4" s="7">
        <f t="shared" ref="AB4:AB9" si="11">AA4*Y4</f>
        <v>3611.2215527712819</v>
      </c>
    </row>
    <row r="5" spans="1:28" x14ac:dyDescent="0.25">
      <c r="A5" s="2">
        <v>40</v>
      </c>
      <c r="B5" s="3">
        <v>1315</v>
      </c>
      <c r="C5" s="3">
        <v>526500</v>
      </c>
      <c r="D5" s="7">
        <f t="shared" si="0"/>
        <v>692347.5</v>
      </c>
      <c r="E5" s="17">
        <v>2.4E-2</v>
      </c>
      <c r="F5" s="8">
        <f>0.0204*D5</f>
        <v>14123.889000000001</v>
      </c>
      <c r="G5" s="9">
        <f>+D5*0.01775/0.54</f>
        <v>22757.718749999996</v>
      </c>
      <c r="H5" s="3">
        <v>115</v>
      </c>
      <c r="I5" s="3">
        <v>189.12</v>
      </c>
      <c r="J5" s="3">
        <v>25000</v>
      </c>
      <c r="K5" s="3">
        <v>13500</v>
      </c>
      <c r="L5" s="7">
        <f t="shared" si="1"/>
        <v>2671109.8876800002</v>
      </c>
      <c r="M5" s="7">
        <f t="shared" si="2"/>
        <v>2617137.6562499995</v>
      </c>
      <c r="N5" s="7">
        <f t="shared" si="5"/>
        <v>83081.7</v>
      </c>
      <c r="O5" s="7">
        <f t="shared" si="6"/>
        <v>138469.5</v>
      </c>
      <c r="P5" s="3">
        <v>62000</v>
      </c>
      <c r="Q5" s="7">
        <f t="shared" si="7"/>
        <v>53422.197753600005</v>
      </c>
      <c r="R5" s="3">
        <v>31000</v>
      </c>
      <c r="S5" s="3">
        <f>D5*2/(100)</f>
        <v>13846.95</v>
      </c>
      <c r="T5" s="7">
        <f t="shared" si="3"/>
        <v>5708567.8916835999</v>
      </c>
      <c r="U5" s="7"/>
      <c r="V5" s="10">
        <f t="shared" si="4"/>
        <v>8.2452350758594495</v>
      </c>
      <c r="W5" s="11">
        <v>40</v>
      </c>
      <c r="X5" s="3">
        <v>0.56999999999999995</v>
      </c>
      <c r="Y5" s="9">
        <f>X5+V5</f>
        <v>8.8152350758594498</v>
      </c>
      <c r="Z5" s="3">
        <v>1500</v>
      </c>
      <c r="AA5" s="3">
        <f t="shared" si="10"/>
        <v>432</v>
      </c>
      <c r="AB5" s="7">
        <f t="shared" si="11"/>
        <v>3808.1815527712824</v>
      </c>
    </row>
    <row r="6" spans="1:28" x14ac:dyDescent="0.25">
      <c r="A6" s="2">
        <v>42</v>
      </c>
      <c r="B6" s="3">
        <v>1315</v>
      </c>
      <c r="C6" s="3">
        <v>526500</v>
      </c>
      <c r="D6" s="7">
        <f t="shared" si="0"/>
        <v>692347.5</v>
      </c>
      <c r="E6" s="17">
        <v>2.4E-2</v>
      </c>
      <c r="F6" s="8">
        <f>0.0204*D6</f>
        <v>14123.889000000001</v>
      </c>
      <c r="G6" s="9">
        <f>+D6*0.01995/0.54</f>
        <v>25578.393749999996</v>
      </c>
      <c r="H6" s="3">
        <v>115</v>
      </c>
      <c r="I6" s="3">
        <v>189.12</v>
      </c>
      <c r="J6" s="3">
        <v>25000</v>
      </c>
      <c r="K6" s="3">
        <v>13500</v>
      </c>
      <c r="L6" s="7">
        <f t="shared" si="1"/>
        <v>2671109.8876800002</v>
      </c>
      <c r="M6" s="7">
        <f t="shared" si="2"/>
        <v>2941515.2812499995</v>
      </c>
      <c r="N6" s="7">
        <f t="shared" si="5"/>
        <v>83081.7</v>
      </c>
      <c r="O6" s="7">
        <f t="shared" si="6"/>
        <v>138469.5</v>
      </c>
      <c r="P6" s="3">
        <v>62000</v>
      </c>
      <c r="Q6" s="7">
        <f t="shared" si="7"/>
        <v>53422.197753600005</v>
      </c>
      <c r="R6" s="3">
        <v>31000</v>
      </c>
      <c r="S6" s="3">
        <f t="shared" si="8"/>
        <v>13846.95</v>
      </c>
      <c r="T6" s="7">
        <f t="shared" si="3"/>
        <v>6032945.5166835999</v>
      </c>
      <c r="U6" s="7"/>
      <c r="V6" s="10">
        <f t="shared" si="4"/>
        <v>8.7137535943779678</v>
      </c>
      <c r="W6" s="11">
        <v>42</v>
      </c>
      <c r="X6" s="3">
        <v>0.6</v>
      </c>
      <c r="Y6" s="9">
        <f t="shared" si="9"/>
        <v>9.3137535943779675</v>
      </c>
      <c r="Z6" s="3">
        <v>1500</v>
      </c>
      <c r="AA6" s="3">
        <f t="shared" si="10"/>
        <v>432</v>
      </c>
      <c r="AB6" s="7">
        <f t="shared" si="11"/>
        <v>4023.5415527712821</v>
      </c>
    </row>
    <row r="7" spans="1:28" x14ac:dyDescent="0.25">
      <c r="A7" s="2">
        <v>44</v>
      </c>
      <c r="B7" s="3">
        <v>1315</v>
      </c>
      <c r="C7" s="3">
        <v>526500</v>
      </c>
      <c r="D7" s="7">
        <f t="shared" si="0"/>
        <v>692347.5</v>
      </c>
      <c r="E7" s="17">
        <v>2.4E-2</v>
      </c>
      <c r="F7" s="8">
        <f>0.0204*D7</f>
        <v>14123.889000000001</v>
      </c>
      <c r="G7" s="9">
        <f>+D7*0.02205/0.54</f>
        <v>28270.856249999997</v>
      </c>
      <c r="H7" s="3">
        <v>115</v>
      </c>
      <c r="I7" s="3">
        <v>189.12</v>
      </c>
      <c r="J7" s="3">
        <v>25000</v>
      </c>
      <c r="K7" s="3">
        <v>13500</v>
      </c>
      <c r="L7" s="7">
        <f t="shared" si="1"/>
        <v>2671109.8876800002</v>
      </c>
      <c r="M7" s="7">
        <f t="shared" si="2"/>
        <v>3251148.4687499995</v>
      </c>
      <c r="N7" s="7">
        <f t="shared" si="5"/>
        <v>83081.7</v>
      </c>
      <c r="O7" s="7">
        <f t="shared" si="6"/>
        <v>138469.5</v>
      </c>
      <c r="P7" s="3">
        <v>62000</v>
      </c>
      <c r="Q7" s="7">
        <f t="shared" si="7"/>
        <v>53422.197753600005</v>
      </c>
      <c r="R7" s="3">
        <v>31000</v>
      </c>
      <c r="S7" s="3">
        <f t="shared" si="8"/>
        <v>13846.95</v>
      </c>
      <c r="T7" s="7">
        <f t="shared" si="3"/>
        <v>6342578.7041835999</v>
      </c>
      <c r="U7" s="7"/>
      <c r="V7" s="10">
        <f t="shared" si="4"/>
        <v>9.1609758166001907</v>
      </c>
      <c r="W7" s="11">
        <v>44</v>
      </c>
      <c r="X7" s="3">
        <v>0.63</v>
      </c>
      <c r="Y7" s="9">
        <f t="shared" si="9"/>
        <v>9.7909758166001915</v>
      </c>
      <c r="Z7" s="3">
        <v>1500</v>
      </c>
      <c r="AA7" s="3">
        <f t="shared" si="10"/>
        <v>432</v>
      </c>
      <c r="AB7" s="7">
        <f t="shared" si="11"/>
        <v>4229.7015527712829</v>
      </c>
    </row>
    <row r="8" spans="1:28" x14ac:dyDescent="0.25">
      <c r="A8" s="12">
        <v>50</v>
      </c>
      <c r="B8" s="3">
        <v>1315</v>
      </c>
      <c r="C8" s="3">
        <v>526500</v>
      </c>
      <c r="D8" s="7">
        <f t="shared" si="0"/>
        <v>692347.5</v>
      </c>
      <c r="E8" s="18">
        <v>2.6450000000000001E-2</v>
      </c>
      <c r="F8" s="8">
        <f>0.02645*D8</f>
        <v>18312.591375</v>
      </c>
      <c r="G8" s="9">
        <f>+D8*0.02205/0.54</f>
        <v>28270.856249999997</v>
      </c>
      <c r="H8" s="3">
        <v>116</v>
      </c>
      <c r="I8" s="3">
        <v>189.12</v>
      </c>
      <c r="J8" s="3">
        <v>25000</v>
      </c>
      <c r="K8" s="3">
        <v>13500</v>
      </c>
      <c r="L8" s="7">
        <f t="shared" si="1"/>
        <v>3463277.2808400001</v>
      </c>
      <c r="M8" s="7">
        <f t="shared" si="2"/>
        <v>3279419.3249999997</v>
      </c>
      <c r="N8" s="7">
        <f t="shared" si="5"/>
        <v>83081.7</v>
      </c>
      <c r="O8" s="7">
        <f t="shared" si="6"/>
        <v>138469.5</v>
      </c>
      <c r="P8" s="3">
        <v>62000</v>
      </c>
      <c r="Q8" s="7">
        <f t="shared" si="7"/>
        <v>69265.545616800009</v>
      </c>
      <c r="R8" s="3">
        <v>31000</v>
      </c>
      <c r="S8" s="3">
        <f t="shared" si="8"/>
        <v>13846.95</v>
      </c>
      <c r="T8" s="7">
        <f t="shared" si="3"/>
        <v>7178860.3014567997</v>
      </c>
      <c r="U8" s="7"/>
      <c r="V8" s="10">
        <f t="shared" si="4"/>
        <v>10.368868669933523</v>
      </c>
      <c r="W8" s="11">
        <v>50</v>
      </c>
      <c r="X8" s="3">
        <v>0.72</v>
      </c>
      <c r="Y8" s="9">
        <f t="shared" si="9"/>
        <v>11.088868669933523</v>
      </c>
      <c r="Z8" s="3">
        <v>1500</v>
      </c>
      <c r="AA8" s="3">
        <f t="shared" si="10"/>
        <v>432</v>
      </c>
      <c r="AB8" s="7">
        <f t="shared" si="11"/>
        <v>4790.3912654112819</v>
      </c>
    </row>
    <row r="9" spans="1:28" x14ac:dyDescent="0.25">
      <c r="A9" s="12">
        <v>55</v>
      </c>
      <c r="B9" s="3">
        <v>1315</v>
      </c>
      <c r="C9" s="3">
        <v>526500</v>
      </c>
      <c r="D9" s="7">
        <f t="shared" si="0"/>
        <v>692347.5</v>
      </c>
      <c r="E9" s="18">
        <v>2.6450000000000001E-2</v>
      </c>
      <c r="F9" s="8">
        <f>0.02645*D9</f>
        <v>18312.591375</v>
      </c>
      <c r="G9" s="9">
        <f>+D9*0.0273/0.54</f>
        <v>35002.012500000004</v>
      </c>
      <c r="H9" s="3">
        <v>116</v>
      </c>
      <c r="I9" s="3">
        <v>189.12</v>
      </c>
      <c r="J9" s="3">
        <v>25000</v>
      </c>
      <c r="K9" s="3">
        <v>13500</v>
      </c>
      <c r="L9" s="7">
        <f>F9*I9</f>
        <v>3463277.2808400001</v>
      </c>
      <c r="M9" s="7">
        <f t="shared" si="2"/>
        <v>4060233.4500000007</v>
      </c>
      <c r="N9" s="7">
        <f t="shared" si="5"/>
        <v>83081.7</v>
      </c>
      <c r="O9" s="7">
        <f t="shared" si="6"/>
        <v>138469.5</v>
      </c>
      <c r="P9" s="3">
        <v>62000</v>
      </c>
      <c r="Q9" s="7">
        <f t="shared" si="7"/>
        <v>69265.545616800009</v>
      </c>
      <c r="R9" s="3">
        <v>31000</v>
      </c>
      <c r="S9" s="3">
        <f t="shared" si="8"/>
        <v>13846.95</v>
      </c>
      <c r="T9" s="7">
        <f t="shared" si="3"/>
        <v>7959674.4264568016</v>
      </c>
      <c r="U9" s="7"/>
      <c r="V9" s="10">
        <f t="shared" si="4"/>
        <v>11.496646447711303</v>
      </c>
      <c r="W9" s="11">
        <v>55</v>
      </c>
      <c r="X9" s="3">
        <v>0.78</v>
      </c>
      <c r="Y9" s="9">
        <f t="shared" si="9"/>
        <v>12.276646447711302</v>
      </c>
      <c r="Z9" s="3">
        <v>1500</v>
      </c>
      <c r="AA9" s="3">
        <f t="shared" si="10"/>
        <v>432</v>
      </c>
      <c r="AB9" s="7">
        <f t="shared" si="11"/>
        <v>5303.5112654112827</v>
      </c>
    </row>
    <row r="14" spans="1:28" x14ac:dyDescent="0.25">
      <c r="G14" s="1"/>
      <c r="H14" s="1" t="s">
        <v>26</v>
      </c>
      <c r="I14" s="1"/>
    </row>
    <row r="15" spans="1:28" s="21" customFormat="1" ht="45" x14ac:dyDescent="0.25">
      <c r="B15" s="23" t="s">
        <v>23</v>
      </c>
      <c r="C15" s="23" t="s">
        <v>41</v>
      </c>
      <c r="D15" s="23" t="s">
        <v>4</v>
      </c>
      <c r="E15" s="23" t="s">
        <v>51</v>
      </c>
      <c r="F15" s="23" t="s">
        <v>27</v>
      </c>
      <c r="G15" s="23" t="s">
        <v>6</v>
      </c>
      <c r="H15" s="22" t="s">
        <v>28</v>
      </c>
      <c r="I15" s="22" t="s">
        <v>29</v>
      </c>
      <c r="J15" s="22" t="s">
        <v>30</v>
      </c>
      <c r="K15" s="22" t="s">
        <v>31</v>
      </c>
      <c r="L15" s="22" t="s">
        <v>32</v>
      </c>
      <c r="M15" s="22" t="s">
        <v>33</v>
      </c>
      <c r="N15" s="22" t="s">
        <v>12</v>
      </c>
      <c r="O15" s="22" t="s">
        <v>34</v>
      </c>
      <c r="P15" s="22" t="s">
        <v>15</v>
      </c>
      <c r="Q15" s="22" t="s">
        <v>35</v>
      </c>
      <c r="R15" s="23" t="s">
        <v>36</v>
      </c>
      <c r="S15" s="22" t="s">
        <v>37</v>
      </c>
      <c r="T15" s="23" t="s">
        <v>21</v>
      </c>
      <c r="U15" s="22" t="s">
        <v>38</v>
      </c>
      <c r="V15" s="22" t="s">
        <v>39</v>
      </c>
      <c r="W15" s="22" t="s">
        <v>40</v>
      </c>
    </row>
    <row r="16" spans="1:28" s="34" customFormat="1" x14ac:dyDescent="0.25">
      <c r="B16" s="30">
        <v>36</v>
      </c>
      <c r="C16" s="31">
        <f>+V3</f>
        <v>7.3720869277113019</v>
      </c>
      <c r="D16" s="30">
        <v>48</v>
      </c>
      <c r="E16" s="30">
        <v>72</v>
      </c>
      <c r="F16" s="30">
        <v>65</v>
      </c>
      <c r="G16" s="30">
        <f>+(D16*E16*F16)/1000</f>
        <v>224.64</v>
      </c>
      <c r="H16" s="30">
        <v>3.5</v>
      </c>
      <c r="I16" s="30">
        <f t="shared" ref="I16:I22" si="12">H16*30</f>
        <v>105</v>
      </c>
      <c r="J16" s="30">
        <v>50</v>
      </c>
      <c r="K16" s="30">
        <v>12</v>
      </c>
      <c r="L16" s="30">
        <v>12</v>
      </c>
      <c r="M16" s="30">
        <v>8.2100000000000009</v>
      </c>
      <c r="N16" s="30">
        <v>23.2</v>
      </c>
      <c r="O16" s="30">
        <v>7.11</v>
      </c>
      <c r="P16" s="30">
        <v>4.4400000000000004</v>
      </c>
      <c r="Q16" s="30">
        <v>1</v>
      </c>
      <c r="R16" s="30">
        <v>1</v>
      </c>
      <c r="S16" s="30">
        <v>6.22</v>
      </c>
      <c r="T16" s="30">
        <f>I16+J16+K16+L16+M16+N16+O16+P16+Q16+R16+S16</f>
        <v>230.18</v>
      </c>
      <c r="U16" s="30">
        <v>180</v>
      </c>
      <c r="V16" s="32">
        <f>T16+U16+(G16*C16)</f>
        <v>2066.2456074410666</v>
      </c>
      <c r="W16" s="33">
        <f>V16/G16</f>
        <v>9.198030659905033</v>
      </c>
    </row>
    <row r="17" spans="1:23" x14ac:dyDescent="0.25">
      <c r="B17" s="3">
        <v>38</v>
      </c>
      <c r="C17" s="9">
        <f t="shared" ref="C17:C22" si="13">+V4</f>
        <v>7.819309149933523</v>
      </c>
      <c r="D17" s="3">
        <v>48</v>
      </c>
      <c r="E17" s="3">
        <v>72</v>
      </c>
      <c r="F17" s="3">
        <v>65</v>
      </c>
      <c r="G17" s="3">
        <f t="shared" ref="G17:G22" si="14">+(D17*E17*F17)/1000</f>
        <v>224.64</v>
      </c>
      <c r="H17" s="3">
        <v>3.5</v>
      </c>
      <c r="I17" s="3">
        <f t="shared" si="12"/>
        <v>105</v>
      </c>
      <c r="J17" s="3">
        <v>50</v>
      </c>
      <c r="K17" s="3">
        <v>12</v>
      </c>
      <c r="L17" s="3">
        <v>12</v>
      </c>
      <c r="M17" s="3">
        <v>8.2100000000000009</v>
      </c>
      <c r="N17" s="3">
        <v>23.2</v>
      </c>
      <c r="O17" s="3">
        <v>7.11</v>
      </c>
      <c r="P17" s="3">
        <v>4.4400000000000004</v>
      </c>
      <c r="Q17" s="3">
        <v>1</v>
      </c>
      <c r="R17" s="3">
        <v>1</v>
      </c>
      <c r="S17" s="3">
        <v>6.22</v>
      </c>
      <c r="T17" s="3">
        <f>I17+J17+K17+L17+M17+N17+O17+P17+Q17+R17+S17</f>
        <v>230.18</v>
      </c>
      <c r="U17" s="3">
        <v>180</v>
      </c>
      <c r="V17" s="13">
        <f>T17+U17+(G17*C17)</f>
        <v>2166.7096074410665</v>
      </c>
      <c r="W17" s="14">
        <f>V17/G17</f>
        <v>9.6452528821272558</v>
      </c>
    </row>
    <row r="18" spans="1:23" s="29" customFormat="1" x14ac:dyDescent="0.25">
      <c r="B18" s="6">
        <v>40</v>
      </c>
      <c r="C18" s="26">
        <f t="shared" si="13"/>
        <v>8.2452350758594495</v>
      </c>
      <c r="D18" s="6">
        <v>48</v>
      </c>
      <c r="E18" s="3">
        <v>72</v>
      </c>
      <c r="F18" s="6">
        <v>65</v>
      </c>
      <c r="G18" s="3">
        <f t="shared" si="14"/>
        <v>224.64</v>
      </c>
      <c r="H18" s="6">
        <v>3.5</v>
      </c>
      <c r="I18" s="6">
        <f t="shared" si="12"/>
        <v>105</v>
      </c>
      <c r="J18" s="6">
        <v>50</v>
      </c>
      <c r="K18" s="6">
        <v>12</v>
      </c>
      <c r="L18" s="6">
        <v>12</v>
      </c>
      <c r="M18" s="6">
        <v>8.2100000000000009</v>
      </c>
      <c r="N18" s="6">
        <v>23.2</v>
      </c>
      <c r="O18" s="6">
        <v>7.11</v>
      </c>
      <c r="P18" s="6">
        <v>4.4400000000000004</v>
      </c>
      <c r="Q18" s="6">
        <v>1</v>
      </c>
      <c r="R18" s="6">
        <v>1</v>
      </c>
      <c r="S18" s="6">
        <v>6.22</v>
      </c>
      <c r="T18" s="6">
        <f>I18+J18+K18+L18+M18+N18+O18+P18+Q18+R18+S18</f>
        <v>230.18</v>
      </c>
      <c r="U18" s="6">
        <v>180</v>
      </c>
      <c r="V18" s="27">
        <f>T18+U18+(G18*C18)</f>
        <v>2262.3896074410663</v>
      </c>
      <c r="W18" s="28">
        <f>V18/G18</f>
        <v>10.071178808053181</v>
      </c>
    </row>
    <row r="19" spans="1:23" x14ac:dyDescent="0.25">
      <c r="B19" s="3">
        <v>42</v>
      </c>
      <c r="C19" s="9">
        <f t="shared" si="13"/>
        <v>8.7137535943779678</v>
      </c>
      <c r="D19" s="3">
        <v>48</v>
      </c>
      <c r="E19" s="3">
        <v>72</v>
      </c>
      <c r="F19" s="3">
        <v>65</v>
      </c>
      <c r="G19" s="3">
        <f t="shared" si="14"/>
        <v>224.64</v>
      </c>
      <c r="H19" s="3">
        <v>3.5</v>
      </c>
      <c r="I19" s="3">
        <f t="shared" si="12"/>
        <v>105</v>
      </c>
      <c r="J19" s="3">
        <v>50</v>
      </c>
      <c r="K19" s="3">
        <v>12</v>
      </c>
      <c r="L19" s="3">
        <v>12</v>
      </c>
      <c r="M19" s="3">
        <v>8.2100000000000009</v>
      </c>
      <c r="N19" s="3">
        <v>23.2</v>
      </c>
      <c r="O19" s="3">
        <v>7.11</v>
      </c>
      <c r="P19" s="3">
        <v>4.4400000000000004</v>
      </c>
      <c r="Q19" s="3">
        <v>1</v>
      </c>
      <c r="R19" s="3">
        <v>1</v>
      </c>
      <c r="S19" s="3">
        <v>6.22</v>
      </c>
      <c r="T19" s="3">
        <f>I19+J19+K19+L19+M19+N19+O19+P19+Q19+R19+S19</f>
        <v>230.18</v>
      </c>
      <c r="U19" s="3">
        <v>180</v>
      </c>
      <c r="V19" s="13">
        <f>T19+U19+(G19*C19)</f>
        <v>2367.6376074410664</v>
      </c>
      <c r="W19" s="14">
        <f>V19/G19</f>
        <v>10.5396973265717</v>
      </c>
    </row>
    <row r="20" spans="1:23" x14ac:dyDescent="0.25">
      <c r="B20" s="11">
        <v>44</v>
      </c>
      <c r="C20" s="9">
        <f t="shared" si="13"/>
        <v>9.1609758166001907</v>
      </c>
      <c r="D20" s="3">
        <v>48</v>
      </c>
      <c r="E20" s="3">
        <v>72</v>
      </c>
      <c r="F20" s="3">
        <v>65</v>
      </c>
      <c r="G20" s="3">
        <f t="shared" si="14"/>
        <v>224.64</v>
      </c>
      <c r="H20" s="3">
        <v>3.5</v>
      </c>
      <c r="I20" s="3">
        <f t="shared" si="12"/>
        <v>105</v>
      </c>
      <c r="J20" s="3">
        <v>50</v>
      </c>
      <c r="K20" s="3">
        <v>12</v>
      </c>
      <c r="L20" s="3">
        <v>12</v>
      </c>
      <c r="M20" s="3">
        <v>8.2100000000000009</v>
      </c>
      <c r="N20" s="3">
        <v>23.2</v>
      </c>
      <c r="O20" s="3">
        <v>7.11</v>
      </c>
      <c r="P20" s="3">
        <v>4.4400000000000004</v>
      </c>
      <c r="Q20" s="3">
        <v>1</v>
      </c>
      <c r="R20" s="3">
        <v>1</v>
      </c>
      <c r="S20" s="3">
        <v>6.22</v>
      </c>
      <c r="T20" s="3">
        <f>I20+J20+K20+L20+M20+N20+O20+P20+Q20+R20+S20</f>
        <v>230.18</v>
      </c>
      <c r="U20" s="3">
        <v>180</v>
      </c>
      <c r="V20" s="13">
        <f>T20+U20+(G20*C20)</f>
        <v>2468.1016074410663</v>
      </c>
      <c r="W20" s="14">
        <f>V20/G20</f>
        <v>10.986919548793921</v>
      </c>
    </row>
    <row r="21" spans="1:23" x14ac:dyDescent="0.25">
      <c r="B21" s="3">
        <v>50</v>
      </c>
      <c r="C21" s="9">
        <f t="shared" si="13"/>
        <v>10.368868669933523</v>
      </c>
      <c r="D21" s="3">
        <v>48</v>
      </c>
      <c r="E21" s="3">
        <v>72</v>
      </c>
      <c r="F21" s="3">
        <v>65</v>
      </c>
      <c r="G21" s="3">
        <f t="shared" si="14"/>
        <v>224.64</v>
      </c>
      <c r="H21" s="3">
        <v>3.5</v>
      </c>
      <c r="I21" s="3">
        <f t="shared" si="12"/>
        <v>105</v>
      </c>
      <c r="J21" s="3">
        <v>50</v>
      </c>
      <c r="K21" s="3">
        <v>12</v>
      </c>
      <c r="L21" s="3">
        <v>12</v>
      </c>
      <c r="M21" s="3">
        <v>8.2100000000000009</v>
      </c>
      <c r="N21" s="3">
        <v>23.2</v>
      </c>
      <c r="O21" s="3">
        <v>7.11</v>
      </c>
      <c r="P21" s="3">
        <v>4.4400000000000004</v>
      </c>
      <c r="Q21" s="3">
        <v>1</v>
      </c>
      <c r="R21" s="3">
        <v>1</v>
      </c>
      <c r="S21" s="3">
        <v>6.22</v>
      </c>
      <c r="T21" s="3">
        <f t="shared" ref="T21:T22" si="15">I21+J21+K21+L21+M21+N21+O21+P21+Q21+R21+S21</f>
        <v>230.18</v>
      </c>
      <c r="U21" s="3">
        <v>180</v>
      </c>
      <c r="V21" s="13">
        <f t="shared" ref="V21:V22" si="16">T21+U21+(G21*C21)</f>
        <v>2739.4426580138661</v>
      </c>
      <c r="W21" s="14">
        <f t="shared" ref="W21:W22" si="17">V21/G21</f>
        <v>12.194812402127253</v>
      </c>
    </row>
    <row r="22" spans="1:23" x14ac:dyDescent="0.25">
      <c r="B22" s="3">
        <v>55</v>
      </c>
      <c r="C22" s="9">
        <f t="shared" si="13"/>
        <v>11.496646447711303</v>
      </c>
      <c r="D22" s="3">
        <v>48</v>
      </c>
      <c r="E22" s="3">
        <v>72</v>
      </c>
      <c r="F22" s="3">
        <v>65</v>
      </c>
      <c r="G22" s="3">
        <f t="shared" si="14"/>
        <v>224.64</v>
      </c>
      <c r="H22" s="3">
        <v>3.5</v>
      </c>
      <c r="I22" s="3">
        <f t="shared" si="12"/>
        <v>105</v>
      </c>
      <c r="J22" s="3">
        <v>50</v>
      </c>
      <c r="K22" s="3">
        <v>12</v>
      </c>
      <c r="L22" s="3">
        <v>12</v>
      </c>
      <c r="M22" s="3">
        <v>8.2100000000000009</v>
      </c>
      <c r="N22" s="3">
        <v>23.2</v>
      </c>
      <c r="O22" s="3">
        <v>7.11</v>
      </c>
      <c r="P22" s="3">
        <v>4.4400000000000004</v>
      </c>
      <c r="Q22" s="3">
        <v>1</v>
      </c>
      <c r="R22" s="3">
        <v>1</v>
      </c>
      <c r="S22" s="3">
        <v>6.22</v>
      </c>
      <c r="T22" s="3">
        <f t="shared" si="15"/>
        <v>230.18</v>
      </c>
      <c r="U22" s="3">
        <v>180</v>
      </c>
      <c r="V22" s="13">
        <f t="shared" si="16"/>
        <v>2992.7866580138666</v>
      </c>
      <c r="W22" s="14">
        <f t="shared" si="17"/>
        <v>13.322590179905033</v>
      </c>
    </row>
    <row r="26" spans="1:23" s="20" customFormat="1" x14ac:dyDescent="0.25">
      <c r="A26" s="19" t="s">
        <v>43</v>
      </c>
      <c r="B26" s="19" t="s">
        <v>5</v>
      </c>
      <c r="C26" s="19" t="s">
        <v>44</v>
      </c>
      <c r="D26" s="19" t="s">
        <v>45</v>
      </c>
      <c r="E26" s="19" t="s">
        <v>46</v>
      </c>
      <c r="F26" s="19" t="s">
        <v>47</v>
      </c>
      <c r="G26" s="19" t="s">
        <v>52</v>
      </c>
      <c r="H26" s="19" t="s">
        <v>49</v>
      </c>
      <c r="I26" s="19" t="s">
        <v>50</v>
      </c>
      <c r="J26" s="19" t="s">
        <v>6</v>
      </c>
    </row>
    <row r="27" spans="1:23" s="29" customFormat="1" x14ac:dyDescent="0.25">
      <c r="A27" s="6">
        <v>1</v>
      </c>
      <c r="B27" s="35">
        <v>40</v>
      </c>
      <c r="C27" s="27">
        <f>+J27*$W$16</f>
        <v>1271.5357584252718</v>
      </c>
      <c r="D27" s="27">
        <f>+J27*$W$17</f>
        <v>1333.359758425272</v>
      </c>
      <c r="E27" s="27">
        <f>+J27*$W$18</f>
        <v>1392.2397584252719</v>
      </c>
      <c r="F27" s="27">
        <f>+J27*$W$19</f>
        <v>1457.007758425272</v>
      </c>
      <c r="G27" s="27">
        <f>+J27*$W$20</f>
        <v>1518.8317584252718</v>
      </c>
      <c r="H27" s="27">
        <f>+J27*$W$21</f>
        <v>1685.8108664700715</v>
      </c>
      <c r="I27" s="27">
        <f>+J27*$W$22</f>
        <v>1841.7148664700719</v>
      </c>
      <c r="J27" s="27">
        <f>+($D$16*$E$16*B27)/1000</f>
        <v>138.24</v>
      </c>
    </row>
    <row r="28" spans="1:23" s="29" customFormat="1" x14ac:dyDescent="0.25">
      <c r="A28" s="6">
        <v>2</v>
      </c>
      <c r="B28" s="35">
        <v>45</v>
      </c>
      <c r="C28" s="27">
        <f t="shared" ref="C28:C45" si="18">+J28*$W$16</f>
        <v>1430.4777282284308</v>
      </c>
      <c r="D28" s="27">
        <f t="shared" ref="D28:D45" si="19">+J28*$W$17</f>
        <v>1500.0297282284309</v>
      </c>
      <c r="E28" s="27">
        <f t="shared" ref="E28:E45" si="20">+J28*$W$18</f>
        <v>1566.2697282284309</v>
      </c>
      <c r="F28" s="27">
        <f t="shared" ref="F28:F45" si="21">+J28*$W$19</f>
        <v>1639.1337282284308</v>
      </c>
      <c r="G28" s="27">
        <f t="shared" ref="G28:G45" si="22">+J28*$W$20</f>
        <v>1708.6857282284307</v>
      </c>
      <c r="H28" s="27">
        <f t="shared" ref="H28:H45" si="23">+J28*$W$21</f>
        <v>1896.5372247788305</v>
      </c>
      <c r="I28" s="27">
        <f t="shared" ref="I28:I45" si="24">+J28*$W$22</f>
        <v>2071.9292247788308</v>
      </c>
      <c r="J28" s="27">
        <f t="shared" ref="J28:J45" si="25">+($D$16*$E$16*B28)/1000</f>
        <v>155.52000000000001</v>
      </c>
      <c r="P28" s="37" t="s">
        <v>54</v>
      </c>
      <c r="Q28" s="37" t="s">
        <v>55</v>
      </c>
      <c r="R28" s="37" t="s">
        <v>56</v>
      </c>
      <c r="S28" s="37" t="s">
        <v>57</v>
      </c>
      <c r="T28" s="37" t="s">
        <v>58</v>
      </c>
      <c r="U28" s="37" t="s">
        <v>59</v>
      </c>
    </row>
    <row r="29" spans="1:23" s="29" customFormat="1" x14ac:dyDescent="0.25">
      <c r="A29" s="6">
        <v>3</v>
      </c>
      <c r="B29" s="35">
        <v>50</v>
      </c>
      <c r="C29" s="27">
        <f t="shared" si="18"/>
        <v>1589.4196980315899</v>
      </c>
      <c r="D29" s="27">
        <f t="shared" si="19"/>
        <v>1666.6996980315898</v>
      </c>
      <c r="E29" s="27">
        <f t="shared" si="20"/>
        <v>1740.29969803159</v>
      </c>
      <c r="F29" s="27">
        <f t="shared" si="21"/>
        <v>1821.2596980315898</v>
      </c>
      <c r="G29" s="27">
        <f t="shared" si="22"/>
        <v>1898.5396980315898</v>
      </c>
      <c r="H29" s="27">
        <f t="shared" si="23"/>
        <v>2107.2635830875893</v>
      </c>
      <c r="I29" s="27">
        <f t="shared" si="24"/>
        <v>2302.1435830875898</v>
      </c>
      <c r="J29" s="27">
        <f t="shared" si="25"/>
        <v>172.8</v>
      </c>
      <c r="P29" s="29">
        <v>1</v>
      </c>
      <c r="Q29" s="29">
        <v>29</v>
      </c>
      <c r="R29" s="29">
        <v>21</v>
      </c>
      <c r="S29" s="29">
        <v>50</v>
      </c>
      <c r="T29" s="15">
        <v>90</v>
      </c>
      <c r="U29" s="15">
        <v>100</v>
      </c>
    </row>
    <row r="30" spans="1:23" s="29" customFormat="1" x14ac:dyDescent="0.25">
      <c r="A30" s="6">
        <v>4</v>
      </c>
      <c r="B30" s="35">
        <v>55</v>
      </c>
      <c r="C30" s="36">
        <f t="shared" si="18"/>
        <v>1748.3616678347487</v>
      </c>
      <c r="D30" s="27">
        <f t="shared" si="19"/>
        <v>1833.369667834749</v>
      </c>
      <c r="E30" s="27">
        <f t="shared" si="20"/>
        <v>1914.3296678347488</v>
      </c>
      <c r="F30" s="27">
        <f t="shared" si="21"/>
        <v>2003.3856678347488</v>
      </c>
      <c r="G30" s="27">
        <f t="shared" si="22"/>
        <v>2088.3936678347486</v>
      </c>
      <c r="H30" s="27">
        <f t="shared" si="23"/>
        <v>2317.9899413963485</v>
      </c>
      <c r="I30" s="27">
        <f t="shared" si="24"/>
        <v>2532.3579413963489</v>
      </c>
      <c r="J30" s="27">
        <f t="shared" si="25"/>
        <v>190.08</v>
      </c>
      <c r="P30" s="29">
        <v>2</v>
      </c>
      <c r="Q30" s="29">
        <v>29</v>
      </c>
      <c r="R30" s="29">
        <v>21</v>
      </c>
      <c r="S30" s="29">
        <v>50</v>
      </c>
      <c r="T30" s="15">
        <v>120</v>
      </c>
      <c r="U30" s="15">
        <v>100</v>
      </c>
    </row>
    <row r="31" spans="1:23" s="29" customFormat="1" x14ac:dyDescent="0.25">
      <c r="A31" s="6">
        <v>5</v>
      </c>
      <c r="B31" s="35">
        <v>60</v>
      </c>
      <c r="C31" s="27">
        <f t="shared" si="18"/>
        <v>1907.3036376379077</v>
      </c>
      <c r="D31" s="27">
        <f t="shared" si="19"/>
        <v>2000.0396376379078</v>
      </c>
      <c r="E31" s="27">
        <f t="shared" si="20"/>
        <v>2088.3596376379078</v>
      </c>
      <c r="F31" s="27">
        <f t="shared" si="21"/>
        <v>2185.5116376379078</v>
      </c>
      <c r="G31" s="27">
        <f t="shared" si="22"/>
        <v>2278.2476376379077</v>
      </c>
      <c r="H31" s="27">
        <f t="shared" si="23"/>
        <v>2528.7162997051073</v>
      </c>
      <c r="I31" s="27">
        <f t="shared" si="24"/>
        <v>2762.572299705108</v>
      </c>
      <c r="J31" s="27">
        <f t="shared" si="25"/>
        <v>207.36</v>
      </c>
      <c r="P31" s="29">
        <v>3</v>
      </c>
      <c r="Q31" s="29">
        <v>29</v>
      </c>
      <c r="R31" s="29">
        <v>21</v>
      </c>
      <c r="S31" s="29">
        <v>50</v>
      </c>
      <c r="T31" s="15">
        <v>144</v>
      </c>
      <c r="U31" s="15">
        <v>100</v>
      </c>
    </row>
    <row r="32" spans="1:23" s="29" customFormat="1" x14ac:dyDescent="0.25">
      <c r="A32" s="6">
        <v>6</v>
      </c>
      <c r="B32" s="35">
        <v>65</v>
      </c>
      <c r="C32" s="27">
        <f t="shared" si="18"/>
        <v>2066.2456074410666</v>
      </c>
      <c r="D32" s="27">
        <f t="shared" si="19"/>
        <v>2166.7096074410665</v>
      </c>
      <c r="E32" s="27">
        <f t="shared" si="20"/>
        <v>2262.3896074410663</v>
      </c>
      <c r="F32" s="27">
        <f t="shared" si="21"/>
        <v>2367.6376074410664</v>
      </c>
      <c r="G32" s="27">
        <f t="shared" si="22"/>
        <v>2468.1016074410663</v>
      </c>
      <c r="H32" s="27">
        <f t="shared" si="23"/>
        <v>2739.4426580138661</v>
      </c>
      <c r="I32" s="27">
        <f t="shared" si="24"/>
        <v>2992.7866580138666</v>
      </c>
      <c r="J32" s="27">
        <f t="shared" si="25"/>
        <v>224.64</v>
      </c>
      <c r="P32" s="38">
        <v>4</v>
      </c>
      <c r="Q32" s="38">
        <v>29</v>
      </c>
      <c r="R32" s="38">
        <v>21</v>
      </c>
      <c r="S32" s="38">
        <v>50</v>
      </c>
      <c r="T32" s="15">
        <v>180</v>
      </c>
      <c r="U32" s="15">
        <v>100</v>
      </c>
    </row>
    <row r="33" spans="1:21" s="29" customFormat="1" x14ac:dyDescent="0.25">
      <c r="A33" s="6">
        <v>7</v>
      </c>
      <c r="B33" s="35">
        <v>80</v>
      </c>
      <c r="C33" s="27">
        <f t="shared" si="18"/>
        <v>2543.0715168505435</v>
      </c>
      <c r="D33" s="27">
        <f t="shared" si="19"/>
        <v>2666.7195168505441</v>
      </c>
      <c r="E33" s="27">
        <f t="shared" si="20"/>
        <v>2784.4795168505439</v>
      </c>
      <c r="F33" s="27">
        <f t="shared" si="21"/>
        <v>2914.0155168505439</v>
      </c>
      <c r="G33" s="27">
        <f t="shared" si="22"/>
        <v>3037.6635168505436</v>
      </c>
      <c r="H33" s="27">
        <f t="shared" si="23"/>
        <v>3371.6217329401429</v>
      </c>
      <c r="I33" s="27">
        <f t="shared" si="24"/>
        <v>3683.4297329401438</v>
      </c>
      <c r="J33" s="27">
        <f t="shared" si="25"/>
        <v>276.48</v>
      </c>
      <c r="P33" s="29">
        <v>5</v>
      </c>
      <c r="Q33" s="29">
        <v>29</v>
      </c>
      <c r="R33" s="29">
        <v>21</v>
      </c>
      <c r="S33" s="29">
        <v>50</v>
      </c>
      <c r="T33" s="15">
        <v>216</v>
      </c>
      <c r="U33" s="15">
        <v>100</v>
      </c>
    </row>
    <row r="34" spans="1:21" s="29" customFormat="1" x14ac:dyDescent="0.25">
      <c r="A34" s="6">
        <v>8</v>
      </c>
      <c r="B34" s="35">
        <v>90</v>
      </c>
      <c r="C34" s="27">
        <f t="shared" si="18"/>
        <v>2860.9554564568616</v>
      </c>
      <c r="D34" s="27">
        <f t="shared" si="19"/>
        <v>3000.0594564568619</v>
      </c>
      <c r="E34" s="27">
        <f t="shared" si="20"/>
        <v>3132.5394564568619</v>
      </c>
      <c r="F34" s="27">
        <f t="shared" si="21"/>
        <v>3278.2674564568615</v>
      </c>
      <c r="G34" s="27">
        <f t="shared" si="22"/>
        <v>3417.3714564568613</v>
      </c>
      <c r="H34" s="27">
        <f t="shared" si="23"/>
        <v>3793.074449557661</v>
      </c>
      <c r="I34" s="27">
        <f t="shared" si="24"/>
        <v>4143.8584495576615</v>
      </c>
      <c r="J34" s="27">
        <f t="shared" si="25"/>
        <v>311.04000000000002</v>
      </c>
      <c r="P34" s="29">
        <v>6</v>
      </c>
      <c r="Q34" s="29">
        <v>29</v>
      </c>
      <c r="R34" s="29">
        <v>21</v>
      </c>
      <c r="S34" s="29">
        <v>50</v>
      </c>
      <c r="T34" s="15">
        <v>240</v>
      </c>
      <c r="U34" s="15">
        <v>100</v>
      </c>
    </row>
    <row r="35" spans="1:21" s="29" customFormat="1" x14ac:dyDescent="0.25">
      <c r="A35" s="6">
        <v>9</v>
      </c>
      <c r="B35" s="35">
        <v>100</v>
      </c>
      <c r="C35" s="27">
        <f t="shared" si="18"/>
        <v>3178.8393960631797</v>
      </c>
      <c r="D35" s="27">
        <f t="shared" si="19"/>
        <v>3333.3993960631797</v>
      </c>
      <c r="E35" s="27">
        <f t="shared" si="20"/>
        <v>3480.5993960631799</v>
      </c>
      <c r="F35" s="27">
        <f t="shared" si="21"/>
        <v>3642.5193960631796</v>
      </c>
      <c r="G35" s="27">
        <f t="shared" si="22"/>
        <v>3797.0793960631795</v>
      </c>
      <c r="H35" s="27">
        <f t="shared" si="23"/>
        <v>4214.5271661751785</v>
      </c>
      <c r="I35" s="27">
        <f t="shared" si="24"/>
        <v>4604.2871661751797</v>
      </c>
      <c r="J35" s="27">
        <f t="shared" si="25"/>
        <v>345.6</v>
      </c>
      <c r="O35" s="29">
        <f>109.5+3</f>
        <v>112.5</v>
      </c>
      <c r="P35" s="29">
        <v>7</v>
      </c>
      <c r="Q35" s="29">
        <v>29</v>
      </c>
      <c r="R35" s="29">
        <v>21</v>
      </c>
      <c r="S35" s="29">
        <v>50</v>
      </c>
      <c r="T35" s="15">
        <v>360</v>
      </c>
      <c r="U35" s="15">
        <v>100</v>
      </c>
    </row>
    <row r="36" spans="1:21" s="29" customFormat="1" x14ac:dyDescent="0.25">
      <c r="A36" s="6">
        <v>10</v>
      </c>
      <c r="B36" s="35">
        <v>110</v>
      </c>
      <c r="C36" s="27">
        <f t="shared" si="18"/>
        <v>3496.7233356694974</v>
      </c>
      <c r="D36" s="27">
        <f t="shared" si="19"/>
        <v>3666.7393356694979</v>
      </c>
      <c r="E36" s="27">
        <f t="shared" si="20"/>
        <v>3828.6593356694975</v>
      </c>
      <c r="F36" s="27">
        <f t="shared" si="21"/>
        <v>4006.7713356694976</v>
      </c>
      <c r="G36" s="27">
        <f t="shared" si="22"/>
        <v>4176.7873356694972</v>
      </c>
      <c r="H36" s="27">
        <f t="shared" si="23"/>
        <v>4635.979882792697</v>
      </c>
      <c r="I36" s="27">
        <f t="shared" si="24"/>
        <v>5064.7158827926978</v>
      </c>
      <c r="J36" s="27">
        <f t="shared" si="25"/>
        <v>380.16</v>
      </c>
    </row>
    <row r="37" spans="1:21" s="29" customFormat="1" x14ac:dyDescent="0.25">
      <c r="A37" s="6">
        <v>11</v>
      </c>
      <c r="B37" s="35">
        <v>120</v>
      </c>
      <c r="C37" s="27">
        <f t="shared" si="18"/>
        <v>3814.6072752758155</v>
      </c>
      <c r="D37" s="27">
        <f t="shared" si="19"/>
        <v>4000.0792752758157</v>
      </c>
      <c r="E37" s="27">
        <f t="shared" si="20"/>
        <v>4176.7192752758156</v>
      </c>
      <c r="F37" s="27">
        <f t="shared" si="21"/>
        <v>4371.0232752758156</v>
      </c>
      <c r="G37" s="27">
        <f t="shared" si="22"/>
        <v>4556.4952752758154</v>
      </c>
      <c r="H37" s="27">
        <f t="shared" si="23"/>
        <v>5057.4325994102146</v>
      </c>
      <c r="I37" s="27">
        <f t="shared" si="24"/>
        <v>5525.144599410216</v>
      </c>
      <c r="J37" s="27">
        <f t="shared" si="25"/>
        <v>414.72</v>
      </c>
    </row>
    <row r="38" spans="1:21" s="29" customFormat="1" x14ac:dyDescent="0.25">
      <c r="A38" s="6">
        <v>12</v>
      </c>
      <c r="B38" s="35">
        <v>130</v>
      </c>
      <c r="C38" s="27">
        <f t="shared" si="18"/>
        <v>4132.4912148821331</v>
      </c>
      <c r="D38" s="27">
        <f t="shared" si="19"/>
        <v>4333.419214882133</v>
      </c>
      <c r="E38" s="27">
        <f t="shared" si="20"/>
        <v>4524.7792148821327</v>
      </c>
      <c r="F38" s="27">
        <f t="shared" si="21"/>
        <v>4735.2752148821328</v>
      </c>
      <c r="G38" s="27">
        <f t="shared" si="22"/>
        <v>4936.2032148821327</v>
      </c>
      <c r="H38" s="27">
        <f t="shared" si="23"/>
        <v>5478.8853160277322</v>
      </c>
      <c r="I38" s="27">
        <f t="shared" si="24"/>
        <v>5985.5733160277332</v>
      </c>
      <c r="J38" s="27">
        <f t="shared" si="25"/>
        <v>449.28</v>
      </c>
    </row>
    <row r="39" spans="1:21" s="29" customFormat="1" x14ac:dyDescent="0.25">
      <c r="A39" s="6">
        <v>13</v>
      </c>
      <c r="B39" s="35">
        <v>150</v>
      </c>
      <c r="C39" s="27">
        <f t="shared" si="18"/>
        <v>4768.2590940947684</v>
      </c>
      <c r="D39" s="27">
        <f t="shared" si="19"/>
        <v>5000.0990940947695</v>
      </c>
      <c r="E39" s="27">
        <f t="shared" si="20"/>
        <v>5220.8990940947688</v>
      </c>
      <c r="F39" s="27">
        <f t="shared" si="21"/>
        <v>5463.7790940947689</v>
      </c>
      <c r="G39" s="27">
        <f t="shared" si="22"/>
        <v>5695.6190940947681</v>
      </c>
      <c r="H39" s="27">
        <f t="shared" si="23"/>
        <v>6321.7907492627673</v>
      </c>
      <c r="I39" s="27">
        <f t="shared" si="24"/>
        <v>6906.4307492627686</v>
      </c>
      <c r="J39" s="27">
        <f t="shared" si="25"/>
        <v>518.4</v>
      </c>
    </row>
    <row r="40" spans="1:21" s="29" customFormat="1" x14ac:dyDescent="0.25">
      <c r="A40" s="6">
        <v>14</v>
      </c>
      <c r="B40" s="35">
        <v>180</v>
      </c>
      <c r="C40" s="27">
        <f t="shared" si="18"/>
        <v>5721.9109129137232</v>
      </c>
      <c r="D40" s="27">
        <f t="shared" si="19"/>
        <v>6000.1189129137238</v>
      </c>
      <c r="E40" s="27">
        <f t="shared" si="20"/>
        <v>6265.0789129137238</v>
      </c>
      <c r="F40" s="27">
        <f t="shared" si="21"/>
        <v>6556.534912913723</v>
      </c>
      <c r="G40" s="27">
        <f t="shared" si="22"/>
        <v>6834.7429129137226</v>
      </c>
      <c r="H40" s="27">
        <f t="shared" si="23"/>
        <v>7586.1488991153219</v>
      </c>
      <c r="I40" s="27">
        <f t="shared" si="24"/>
        <v>8287.716899115323</v>
      </c>
      <c r="J40" s="27">
        <f t="shared" si="25"/>
        <v>622.08000000000004</v>
      </c>
    </row>
    <row r="41" spans="1:21" s="29" customFormat="1" x14ac:dyDescent="0.25">
      <c r="A41" s="6">
        <v>15</v>
      </c>
      <c r="B41" s="35">
        <v>200</v>
      </c>
      <c r="C41" s="27">
        <f t="shared" si="18"/>
        <v>6357.6787921263594</v>
      </c>
      <c r="D41" s="27">
        <f t="shared" si="19"/>
        <v>6666.7987921263593</v>
      </c>
      <c r="E41" s="27">
        <f t="shared" si="20"/>
        <v>6961.1987921263599</v>
      </c>
      <c r="F41" s="27">
        <f t="shared" si="21"/>
        <v>7285.0387921263591</v>
      </c>
      <c r="G41" s="27">
        <f t="shared" si="22"/>
        <v>7594.158792126359</v>
      </c>
      <c r="H41" s="27">
        <f t="shared" si="23"/>
        <v>8429.0543323503571</v>
      </c>
      <c r="I41" s="27">
        <f t="shared" si="24"/>
        <v>9208.5743323503593</v>
      </c>
      <c r="J41" s="27">
        <f t="shared" si="25"/>
        <v>691.2</v>
      </c>
    </row>
    <row r="42" spans="1:21" s="29" customFormat="1" x14ac:dyDescent="0.25">
      <c r="A42" s="6">
        <v>16</v>
      </c>
      <c r="B42" s="35">
        <v>250</v>
      </c>
      <c r="C42" s="27">
        <f t="shared" si="18"/>
        <v>7947.0984901579486</v>
      </c>
      <c r="D42" s="27">
        <f t="shared" si="19"/>
        <v>8333.4984901579483</v>
      </c>
      <c r="E42" s="27">
        <f t="shared" si="20"/>
        <v>8701.4984901579483</v>
      </c>
      <c r="F42" s="27">
        <f t="shared" si="21"/>
        <v>9106.2984901579493</v>
      </c>
      <c r="G42" s="27">
        <f t="shared" si="22"/>
        <v>9492.6984901579472</v>
      </c>
      <c r="H42" s="27">
        <f t="shared" si="23"/>
        <v>10536.317915437947</v>
      </c>
      <c r="I42" s="27">
        <f t="shared" si="24"/>
        <v>11510.717915437948</v>
      </c>
      <c r="J42" s="27">
        <f t="shared" si="25"/>
        <v>864</v>
      </c>
    </row>
    <row r="43" spans="1:21" s="29" customFormat="1" x14ac:dyDescent="0.25">
      <c r="A43" s="6">
        <v>17</v>
      </c>
      <c r="B43" s="35">
        <v>300</v>
      </c>
      <c r="C43" s="27">
        <f t="shared" si="18"/>
        <v>9536.5181881895369</v>
      </c>
      <c r="D43" s="27">
        <f t="shared" si="19"/>
        <v>10000.198188189539</v>
      </c>
      <c r="E43" s="27">
        <f t="shared" si="20"/>
        <v>10441.798188189538</v>
      </c>
      <c r="F43" s="27">
        <f t="shared" si="21"/>
        <v>10927.558188189538</v>
      </c>
      <c r="G43" s="27">
        <f t="shared" si="22"/>
        <v>11391.238188189536</v>
      </c>
      <c r="H43" s="27">
        <f t="shared" si="23"/>
        <v>12643.581498525535</v>
      </c>
      <c r="I43" s="27">
        <f t="shared" si="24"/>
        <v>13812.861498525537</v>
      </c>
      <c r="J43" s="27">
        <f t="shared" si="25"/>
        <v>1036.8</v>
      </c>
    </row>
    <row r="44" spans="1:21" s="29" customFormat="1" x14ac:dyDescent="0.25">
      <c r="A44" s="6">
        <v>18</v>
      </c>
      <c r="B44" s="35">
        <v>500</v>
      </c>
      <c r="C44" s="27">
        <f t="shared" si="18"/>
        <v>15894.196980315897</v>
      </c>
      <c r="D44" s="27">
        <f t="shared" si="19"/>
        <v>16666.996980315897</v>
      </c>
      <c r="E44" s="27">
        <f t="shared" si="20"/>
        <v>17402.996980315897</v>
      </c>
      <c r="F44" s="27">
        <f t="shared" si="21"/>
        <v>18212.596980315899</v>
      </c>
      <c r="G44" s="27">
        <f t="shared" si="22"/>
        <v>18985.396980315894</v>
      </c>
      <c r="H44" s="27">
        <f t="shared" si="23"/>
        <v>21072.635830875894</v>
      </c>
      <c r="I44" s="27">
        <f t="shared" si="24"/>
        <v>23021.435830875896</v>
      </c>
      <c r="J44" s="27">
        <f t="shared" si="25"/>
        <v>1728</v>
      </c>
    </row>
    <row r="45" spans="1:21" s="29" customFormat="1" x14ac:dyDescent="0.25">
      <c r="A45" s="6">
        <v>19</v>
      </c>
      <c r="B45" s="35">
        <v>650</v>
      </c>
      <c r="C45" s="27">
        <f t="shared" si="18"/>
        <v>20662.456074410667</v>
      </c>
      <c r="D45" s="27">
        <f t="shared" si="19"/>
        <v>21667.096074410667</v>
      </c>
      <c r="E45" s="27">
        <f t="shared" si="20"/>
        <v>22623.896074410666</v>
      </c>
      <c r="F45" s="27">
        <f t="shared" si="21"/>
        <v>23676.376074410666</v>
      </c>
      <c r="G45" s="27">
        <f t="shared" si="22"/>
        <v>24681.016074410665</v>
      </c>
      <c r="H45" s="27">
        <f t="shared" si="23"/>
        <v>27394.426580138661</v>
      </c>
      <c r="I45" s="27">
        <f t="shared" si="24"/>
        <v>29927.866580138667</v>
      </c>
      <c r="J45" s="27">
        <f t="shared" si="25"/>
        <v>2246.4</v>
      </c>
    </row>
    <row r="46" spans="1:21" s="29" customFormat="1" x14ac:dyDescent="0.25"/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topLeftCell="A30" workbookViewId="0">
      <selection activeCell="Z63" sqref="Z63"/>
    </sheetView>
  </sheetViews>
  <sheetFormatPr defaultRowHeight="15" x14ac:dyDescent="0.25"/>
  <sheetData>
    <row r="1" spans="1:27" x14ac:dyDescent="0.25">
      <c r="E1" s="1" t="s">
        <v>0</v>
      </c>
      <c r="F1" s="1"/>
      <c r="G1" s="1" t="s">
        <v>1</v>
      </c>
      <c r="H1" s="1"/>
      <c r="T1" t="s">
        <v>2</v>
      </c>
    </row>
    <row r="2" spans="1:27" ht="60" x14ac:dyDescent="0.25">
      <c r="A2" s="2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2" t="s">
        <v>9</v>
      </c>
      <c r="H2" s="2" t="s">
        <v>10</v>
      </c>
      <c r="I2" s="2" t="s">
        <v>11</v>
      </c>
      <c r="J2" s="3" t="s">
        <v>12</v>
      </c>
      <c r="K2" s="2" t="s">
        <v>13</v>
      </c>
      <c r="L2" s="2" t="s">
        <v>14</v>
      </c>
      <c r="M2" s="3" t="s">
        <v>15</v>
      </c>
      <c r="N2" s="3" t="s">
        <v>16</v>
      </c>
      <c r="O2" s="3" t="s">
        <v>17</v>
      </c>
      <c r="P2" s="2" t="s">
        <v>18</v>
      </c>
      <c r="Q2" s="2" t="s">
        <v>19</v>
      </c>
      <c r="R2" s="2" t="s">
        <v>20</v>
      </c>
      <c r="S2" s="3" t="s">
        <v>21</v>
      </c>
      <c r="T2" s="3"/>
      <c r="U2" s="4" t="s">
        <v>22</v>
      </c>
      <c r="V2" s="5" t="s">
        <v>23</v>
      </c>
      <c r="W2" s="2" t="s">
        <v>24</v>
      </c>
      <c r="X2" s="2" t="s">
        <v>25</v>
      </c>
      <c r="Y2" s="3" t="s">
        <v>5</v>
      </c>
      <c r="Z2" s="3" t="s">
        <v>6</v>
      </c>
      <c r="AA2" s="6" t="s">
        <v>21</v>
      </c>
    </row>
    <row r="3" spans="1:27" x14ac:dyDescent="0.25">
      <c r="A3" s="2">
        <v>36</v>
      </c>
      <c r="B3" s="3">
        <v>1315</v>
      </c>
      <c r="C3" s="3">
        <v>526500</v>
      </c>
      <c r="D3" s="7">
        <f t="shared" ref="D3:D9" si="0">C3*B3/1000</f>
        <v>692347.5</v>
      </c>
      <c r="E3" s="8">
        <f>0.0204*D3</f>
        <v>14123.889000000001</v>
      </c>
      <c r="F3" s="9">
        <f>+D3*0.01365/0.54</f>
        <v>17501.006250000002</v>
      </c>
      <c r="G3" s="3">
        <v>109.5</v>
      </c>
      <c r="H3" s="3">
        <v>181</v>
      </c>
      <c r="I3" s="3">
        <v>25000</v>
      </c>
      <c r="J3" s="3">
        <v>13500</v>
      </c>
      <c r="K3" s="7">
        <f t="shared" ref="K3:K8" si="1">E3*H3</f>
        <v>2556423.909</v>
      </c>
      <c r="L3" s="7">
        <f t="shared" ref="L3:L9" si="2">F3*G3</f>
        <v>1916360.1843750002</v>
      </c>
      <c r="M3" s="7">
        <f>0.12*D3</f>
        <v>83081.7</v>
      </c>
      <c r="N3" s="7">
        <f>0.2*D3</f>
        <v>138469.5</v>
      </c>
      <c r="O3" s="3">
        <v>62000</v>
      </c>
      <c r="P3" s="7">
        <f>K3*2/100</f>
        <v>51128.478179999998</v>
      </c>
      <c r="Q3" s="3">
        <v>31000</v>
      </c>
      <c r="R3" s="3">
        <f>D3*2/(100)</f>
        <v>13846.95</v>
      </c>
      <c r="S3" s="7">
        <f t="shared" ref="S3:S9" si="3">I3+J3+K3+L3+M3+N3+O3+P3+Q3+R3</f>
        <v>4890810.7215550002</v>
      </c>
      <c r="T3" s="7"/>
      <c r="U3" s="10">
        <f t="shared" ref="U3:U9" si="4">S3/D3</f>
        <v>7.0640981899335236</v>
      </c>
      <c r="V3" s="11">
        <v>36</v>
      </c>
      <c r="W3" s="3">
        <v>0.52</v>
      </c>
      <c r="X3" s="9">
        <f>W3+U3</f>
        <v>7.584098189933524</v>
      </c>
      <c r="Y3" s="3">
        <v>1500</v>
      </c>
      <c r="Z3" s="3">
        <f>Y3*288/(1000)</f>
        <v>432</v>
      </c>
      <c r="AA3" s="7">
        <f>Z3*X3</f>
        <v>3276.3304180512823</v>
      </c>
    </row>
    <row r="4" spans="1:27" x14ac:dyDescent="0.25">
      <c r="A4" s="2">
        <v>38</v>
      </c>
      <c r="B4" s="3">
        <v>1315</v>
      </c>
      <c r="C4" s="3">
        <v>526500</v>
      </c>
      <c r="D4" s="7">
        <f t="shared" si="0"/>
        <v>692347.5</v>
      </c>
      <c r="E4" s="8">
        <f>0.0204*D4</f>
        <v>14123.889000000001</v>
      </c>
      <c r="F4" s="9">
        <f>+D4*0.01575/0.54</f>
        <v>20193.46875</v>
      </c>
      <c r="G4" s="3">
        <v>109.5</v>
      </c>
      <c r="H4" s="3">
        <v>181</v>
      </c>
      <c r="I4" s="3">
        <v>25000</v>
      </c>
      <c r="J4" s="3">
        <v>13500</v>
      </c>
      <c r="K4" s="7">
        <f t="shared" si="1"/>
        <v>2556423.909</v>
      </c>
      <c r="L4" s="7">
        <f t="shared" si="2"/>
        <v>2211184.828125</v>
      </c>
      <c r="M4" s="7">
        <f t="shared" ref="M4:M9" si="5">0.12*D4</f>
        <v>83081.7</v>
      </c>
      <c r="N4" s="7">
        <f t="shared" ref="N4:N9" si="6">0.2*D4</f>
        <v>138469.5</v>
      </c>
      <c r="O4" s="3">
        <v>62000</v>
      </c>
      <c r="P4" s="7">
        <f t="shared" ref="P4:P9" si="7">K4*2/100</f>
        <v>51128.478179999998</v>
      </c>
      <c r="Q4" s="3">
        <v>31000</v>
      </c>
      <c r="R4" s="3">
        <f t="shared" ref="R4:R9" si="8">D4*2/(100)</f>
        <v>13846.95</v>
      </c>
      <c r="S4" s="7">
        <f t="shared" si="3"/>
        <v>5185635.365305</v>
      </c>
      <c r="T4" s="7"/>
      <c r="U4" s="10">
        <f t="shared" si="4"/>
        <v>7.4899315232668568</v>
      </c>
      <c r="V4" s="11">
        <v>38</v>
      </c>
      <c r="W4" s="3">
        <v>0.54</v>
      </c>
      <c r="X4" s="9">
        <f t="shared" ref="X4:X9" si="9">W4+U4</f>
        <v>8.0299315232668569</v>
      </c>
      <c r="Y4" s="3">
        <v>1500</v>
      </c>
      <c r="Z4" s="3">
        <f t="shared" ref="Z4:Z9" si="10">Y4*288/(1000)</f>
        <v>432</v>
      </c>
      <c r="AA4" s="7">
        <f t="shared" ref="AA4:AA9" si="11">Z4*X4</f>
        <v>3468.9304180512822</v>
      </c>
    </row>
    <row r="5" spans="1:27" x14ac:dyDescent="0.25">
      <c r="A5" s="2">
        <v>40</v>
      </c>
      <c r="B5" s="3">
        <v>1315</v>
      </c>
      <c r="C5" s="3">
        <v>526500</v>
      </c>
      <c r="D5" s="7">
        <f t="shared" si="0"/>
        <v>692347.5</v>
      </c>
      <c r="E5" s="8">
        <f>0.0204*D5</f>
        <v>14123.889000000001</v>
      </c>
      <c r="F5" s="9">
        <f>+D5*0.01775/0.54</f>
        <v>22757.718749999996</v>
      </c>
      <c r="G5" s="3">
        <v>109.5</v>
      </c>
      <c r="H5" s="3">
        <v>181</v>
      </c>
      <c r="I5" s="3">
        <v>25000</v>
      </c>
      <c r="J5" s="3">
        <v>13500</v>
      </c>
      <c r="K5" s="7">
        <f t="shared" si="1"/>
        <v>2556423.909</v>
      </c>
      <c r="L5" s="7">
        <f t="shared" si="2"/>
        <v>2491970.2031249995</v>
      </c>
      <c r="M5" s="7">
        <f t="shared" si="5"/>
        <v>83081.7</v>
      </c>
      <c r="N5" s="7">
        <f t="shared" si="6"/>
        <v>138469.5</v>
      </c>
      <c r="O5" s="3">
        <v>62000</v>
      </c>
      <c r="P5" s="7">
        <f t="shared" si="7"/>
        <v>51128.478179999998</v>
      </c>
      <c r="Q5" s="3">
        <v>31000</v>
      </c>
      <c r="R5" s="3">
        <f>D5*2/(100)</f>
        <v>13846.95</v>
      </c>
      <c r="S5" s="7">
        <f t="shared" si="3"/>
        <v>5466420.740305</v>
      </c>
      <c r="T5" s="7"/>
      <c r="U5" s="10">
        <f t="shared" si="4"/>
        <v>7.8954870788224119</v>
      </c>
      <c r="V5" s="11">
        <v>40</v>
      </c>
      <c r="W5" s="3">
        <v>0.56999999999999995</v>
      </c>
      <c r="X5" s="9">
        <f>W5+U5</f>
        <v>8.4654870788224112</v>
      </c>
      <c r="Y5" s="3">
        <v>1500</v>
      </c>
      <c r="Z5" s="3">
        <f t="shared" si="10"/>
        <v>432</v>
      </c>
      <c r="AA5" s="7">
        <f t="shared" si="11"/>
        <v>3657.0904180512816</v>
      </c>
    </row>
    <row r="6" spans="1:27" x14ac:dyDescent="0.25">
      <c r="A6" s="2">
        <v>42</v>
      </c>
      <c r="B6" s="3">
        <v>1315</v>
      </c>
      <c r="C6" s="3">
        <v>526500</v>
      </c>
      <c r="D6" s="7">
        <f t="shared" si="0"/>
        <v>692347.5</v>
      </c>
      <c r="E6" s="8">
        <f>0.0204*D6</f>
        <v>14123.889000000001</v>
      </c>
      <c r="F6" s="9">
        <f>+D6*0.01995/0.54</f>
        <v>25578.393749999996</v>
      </c>
      <c r="G6" s="3">
        <v>109.5</v>
      </c>
      <c r="H6" s="3">
        <v>181</v>
      </c>
      <c r="I6" s="3">
        <v>25000</v>
      </c>
      <c r="J6" s="3">
        <v>13500</v>
      </c>
      <c r="K6" s="7">
        <f t="shared" si="1"/>
        <v>2556423.909</v>
      </c>
      <c r="L6" s="7">
        <f t="shared" si="2"/>
        <v>2800834.1156249996</v>
      </c>
      <c r="M6" s="7">
        <f t="shared" si="5"/>
        <v>83081.7</v>
      </c>
      <c r="N6" s="7">
        <f t="shared" si="6"/>
        <v>138469.5</v>
      </c>
      <c r="O6" s="3">
        <v>62000</v>
      </c>
      <c r="P6" s="7">
        <f t="shared" si="7"/>
        <v>51128.478179999998</v>
      </c>
      <c r="Q6" s="3">
        <v>31000</v>
      </c>
      <c r="R6" s="3">
        <f t="shared" si="8"/>
        <v>13846.95</v>
      </c>
      <c r="S6" s="7">
        <f t="shared" si="3"/>
        <v>5775284.6528049996</v>
      </c>
      <c r="T6" s="7"/>
      <c r="U6" s="10">
        <f t="shared" si="4"/>
        <v>8.3415981899335225</v>
      </c>
      <c r="V6" s="11">
        <v>42</v>
      </c>
      <c r="W6" s="3">
        <v>0.6</v>
      </c>
      <c r="X6" s="9">
        <f t="shared" si="9"/>
        <v>8.9415981899335222</v>
      </c>
      <c r="Y6" s="3">
        <v>1500</v>
      </c>
      <c r="Z6" s="3">
        <f t="shared" si="10"/>
        <v>432</v>
      </c>
      <c r="AA6" s="7">
        <f t="shared" si="11"/>
        <v>3862.7704180512815</v>
      </c>
    </row>
    <row r="7" spans="1:27" x14ac:dyDescent="0.25">
      <c r="A7" s="2">
        <v>44</v>
      </c>
      <c r="B7" s="3">
        <v>1315</v>
      </c>
      <c r="C7" s="3">
        <v>526500</v>
      </c>
      <c r="D7" s="7">
        <f t="shared" si="0"/>
        <v>692347.5</v>
      </c>
      <c r="E7" s="8">
        <f>0.0204*D7</f>
        <v>14123.889000000001</v>
      </c>
      <c r="F7" s="9">
        <f>+D7*0.02205/0.54</f>
        <v>28270.856249999997</v>
      </c>
      <c r="G7" s="3">
        <v>109.5</v>
      </c>
      <c r="H7" s="3">
        <v>181</v>
      </c>
      <c r="I7" s="3">
        <v>25000</v>
      </c>
      <c r="J7" s="3">
        <v>13500</v>
      </c>
      <c r="K7" s="7">
        <f t="shared" si="1"/>
        <v>2556423.909</v>
      </c>
      <c r="L7" s="7">
        <f t="shared" si="2"/>
        <v>3095658.7593749999</v>
      </c>
      <c r="M7" s="7">
        <f t="shared" si="5"/>
        <v>83081.7</v>
      </c>
      <c r="N7" s="7">
        <f t="shared" si="6"/>
        <v>138469.5</v>
      </c>
      <c r="O7" s="3">
        <v>62000</v>
      </c>
      <c r="P7" s="7">
        <f t="shared" si="7"/>
        <v>51128.478179999998</v>
      </c>
      <c r="Q7" s="3">
        <v>31000</v>
      </c>
      <c r="R7" s="3">
        <f t="shared" si="8"/>
        <v>13846.95</v>
      </c>
      <c r="S7" s="7">
        <f t="shared" si="3"/>
        <v>6070109.2965550004</v>
      </c>
      <c r="T7" s="7"/>
      <c r="U7" s="10">
        <f t="shared" si="4"/>
        <v>8.7674315232668576</v>
      </c>
      <c r="V7" s="11">
        <v>44</v>
      </c>
      <c r="W7" s="3">
        <v>0.63</v>
      </c>
      <c r="X7" s="9">
        <f t="shared" si="9"/>
        <v>9.3974315232668584</v>
      </c>
      <c r="Y7" s="3">
        <v>1500</v>
      </c>
      <c r="Z7" s="3">
        <f t="shared" si="10"/>
        <v>432</v>
      </c>
      <c r="AA7" s="7">
        <f t="shared" si="11"/>
        <v>4059.6904180512829</v>
      </c>
    </row>
    <row r="8" spans="1:27" x14ac:dyDescent="0.25">
      <c r="A8" s="12">
        <v>50</v>
      </c>
      <c r="B8" s="3">
        <v>1315</v>
      </c>
      <c r="C8" s="3">
        <v>526500</v>
      </c>
      <c r="D8" s="7">
        <f t="shared" si="0"/>
        <v>692347.5</v>
      </c>
      <c r="E8" s="8">
        <f>0.02645*D8</f>
        <v>18312.591375</v>
      </c>
      <c r="F8" s="9">
        <f>+D8*0.02205/0.54</f>
        <v>28270.856249999997</v>
      </c>
      <c r="G8" s="3">
        <v>109.5</v>
      </c>
      <c r="H8" s="3">
        <v>181</v>
      </c>
      <c r="I8" s="3">
        <v>25000</v>
      </c>
      <c r="J8" s="3">
        <v>13500</v>
      </c>
      <c r="K8" s="7">
        <f t="shared" si="1"/>
        <v>3314579.0388750001</v>
      </c>
      <c r="L8" s="7">
        <f t="shared" si="2"/>
        <v>3095658.7593749999</v>
      </c>
      <c r="M8" s="7">
        <f t="shared" si="5"/>
        <v>83081.7</v>
      </c>
      <c r="N8" s="7">
        <f t="shared" si="6"/>
        <v>138469.5</v>
      </c>
      <c r="O8" s="3">
        <v>62000</v>
      </c>
      <c r="P8" s="7">
        <f t="shared" si="7"/>
        <v>66291.580777499999</v>
      </c>
      <c r="Q8" s="3">
        <v>31000</v>
      </c>
      <c r="R8" s="3">
        <f t="shared" si="8"/>
        <v>13846.95</v>
      </c>
      <c r="S8" s="7">
        <f t="shared" si="3"/>
        <v>6843427.5290275002</v>
      </c>
      <c r="T8" s="7"/>
      <c r="U8" s="10">
        <f t="shared" si="4"/>
        <v>9.8843825232668561</v>
      </c>
      <c r="V8" s="11">
        <v>50</v>
      </c>
      <c r="W8" s="3">
        <v>0.72</v>
      </c>
      <c r="X8" s="9">
        <f t="shared" si="9"/>
        <v>10.604382523266857</v>
      </c>
      <c r="Y8" s="3">
        <v>1500</v>
      </c>
      <c r="Z8" s="3">
        <f t="shared" si="10"/>
        <v>432</v>
      </c>
      <c r="AA8" s="7">
        <f t="shared" si="11"/>
        <v>4581.0932500512818</v>
      </c>
    </row>
    <row r="9" spans="1:27" x14ac:dyDescent="0.25">
      <c r="A9" s="12">
        <v>55</v>
      </c>
      <c r="B9" s="3">
        <v>1315</v>
      </c>
      <c r="C9" s="3">
        <v>526500</v>
      </c>
      <c r="D9" s="7">
        <f t="shared" si="0"/>
        <v>692347.5</v>
      </c>
      <c r="E9" s="8">
        <f>0.02645*D9</f>
        <v>18312.591375</v>
      </c>
      <c r="F9" s="9">
        <f>+D9*0.0273/0.54</f>
        <v>35002.012500000004</v>
      </c>
      <c r="G9" s="3">
        <v>109.5</v>
      </c>
      <c r="H9" s="3">
        <v>181</v>
      </c>
      <c r="I9" s="3">
        <v>25000</v>
      </c>
      <c r="J9" s="3">
        <v>13500</v>
      </c>
      <c r="K9" s="7">
        <f>E9*H9</f>
        <v>3314579.0388750001</v>
      </c>
      <c r="L9" s="7">
        <f t="shared" si="2"/>
        <v>3832720.3687500004</v>
      </c>
      <c r="M9" s="7">
        <f t="shared" si="5"/>
        <v>83081.7</v>
      </c>
      <c r="N9" s="7">
        <f t="shared" si="6"/>
        <v>138469.5</v>
      </c>
      <c r="O9" s="3">
        <v>62000</v>
      </c>
      <c r="P9" s="7">
        <f t="shared" si="7"/>
        <v>66291.580777499999</v>
      </c>
      <c r="Q9" s="3">
        <v>31000</v>
      </c>
      <c r="R9" s="3">
        <f t="shared" si="8"/>
        <v>13846.95</v>
      </c>
      <c r="S9" s="7">
        <f t="shared" si="3"/>
        <v>7580489.1384025011</v>
      </c>
      <c r="T9" s="7"/>
      <c r="U9" s="10">
        <f t="shared" si="4"/>
        <v>10.948965856600191</v>
      </c>
      <c r="V9" s="11">
        <v>55</v>
      </c>
      <c r="W9" s="3">
        <v>0.78</v>
      </c>
      <c r="X9" s="9">
        <f t="shared" si="9"/>
        <v>11.72896585660019</v>
      </c>
      <c r="Y9" s="3">
        <v>1500</v>
      </c>
      <c r="Z9" s="3">
        <f t="shared" si="10"/>
        <v>432</v>
      </c>
      <c r="AA9" s="7">
        <f t="shared" si="11"/>
        <v>5066.9132500512824</v>
      </c>
    </row>
    <row r="28" spans="2:22" x14ac:dyDescent="0.25">
      <c r="F28" s="1"/>
      <c r="G28" s="1" t="s">
        <v>26</v>
      </c>
      <c r="H28" s="1"/>
    </row>
    <row r="29" spans="2:22" ht="30" x14ac:dyDescent="0.25">
      <c r="B29" s="3" t="s">
        <v>23</v>
      </c>
      <c r="C29" s="3" t="s">
        <v>41</v>
      </c>
      <c r="D29" s="3" t="s">
        <v>4</v>
      </c>
      <c r="E29" s="3" t="s">
        <v>27</v>
      </c>
      <c r="F29" s="3" t="s">
        <v>6</v>
      </c>
      <c r="G29" s="3" t="s">
        <v>28</v>
      </c>
      <c r="H29" s="3" t="s">
        <v>29</v>
      </c>
      <c r="I29" s="3" t="s">
        <v>30</v>
      </c>
      <c r="J29" s="3" t="s">
        <v>31</v>
      </c>
      <c r="K29" s="3" t="s">
        <v>32</v>
      </c>
      <c r="L29" s="3" t="s">
        <v>33</v>
      </c>
      <c r="M29" s="3" t="s">
        <v>12</v>
      </c>
      <c r="N29" s="3" t="s">
        <v>34</v>
      </c>
      <c r="O29" s="3" t="s">
        <v>15</v>
      </c>
      <c r="P29" s="3" t="s">
        <v>35</v>
      </c>
      <c r="Q29" s="3" t="s">
        <v>36</v>
      </c>
      <c r="R29" s="2" t="s">
        <v>37</v>
      </c>
      <c r="S29" s="3" t="s">
        <v>21</v>
      </c>
      <c r="T29" s="3" t="s">
        <v>38</v>
      </c>
      <c r="U29" s="3" t="s">
        <v>39</v>
      </c>
      <c r="V29" s="3" t="s">
        <v>40</v>
      </c>
    </row>
    <row r="30" spans="2:22" x14ac:dyDescent="0.25">
      <c r="B30" s="3">
        <v>36</v>
      </c>
      <c r="C30" s="9">
        <f t="shared" ref="C30:C36" si="12">U3</f>
        <v>7.0640981899335236</v>
      </c>
      <c r="D30" s="3">
        <v>48</v>
      </c>
      <c r="E30" s="3">
        <v>65</v>
      </c>
      <c r="F30" s="3">
        <f>48*72*E30/1000</f>
        <v>224.64</v>
      </c>
      <c r="G30" s="3">
        <v>3.5</v>
      </c>
      <c r="H30" s="3">
        <f>G30*29</f>
        <v>101.5</v>
      </c>
      <c r="I30" s="3">
        <v>50</v>
      </c>
      <c r="J30" s="3">
        <v>12</v>
      </c>
      <c r="K30" s="3">
        <v>12</v>
      </c>
      <c r="L30" s="3">
        <v>8.2100000000000009</v>
      </c>
      <c r="M30" s="3">
        <v>23.2</v>
      </c>
      <c r="N30" s="3">
        <v>7.11</v>
      </c>
      <c r="O30" s="3">
        <v>4.4400000000000004</v>
      </c>
      <c r="P30" s="3">
        <v>1</v>
      </c>
      <c r="Q30" s="3">
        <v>1</v>
      </c>
      <c r="R30" s="3">
        <v>6.22</v>
      </c>
      <c r="S30" s="3">
        <f>H30+I30+J30+K30+L30+M30+N30+O30+P30+Q30+R30</f>
        <v>226.68</v>
      </c>
      <c r="T30" s="3">
        <v>180</v>
      </c>
      <c r="U30" s="13">
        <f>S30+T30+(F30*C30)</f>
        <v>1993.5590173866667</v>
      </c>
      <c r="V30" s="14">
        <f>U30/F30</f>
        <v>8.8744614377967714</v>
      </c>
    </row>
    <row r="31" spans="2:22" x14ac:dyDescent="0.25">
      <c r="B31" s="3">
        <v>38</v>
      </c>
      <c r="C31" s="9">
        <f t="shared" si="12"/>
        <v>7.4899315232668568</v>
      </c>
      <c r="D31" s="3">
        <v>48</v>
      </c>
      <c r="E31" s="3">
        <v>65</v>
      </c>
      <c r="F31" s="3">
        <f>48*72*E31/1000</f>
        <v>224.64</v>
      </c>
      <c r="G31" s="3">
        <v>3.5</v>
      </c>
      <c r="H31" s="3">
        <f>G31*29</f>
        <v>101.5</v>
      </c>
      <c r="I31" s="3">
        <v>50</v>
      </c>
      <c r="J31" s="3">
        <v>12</v>
      </c>
      <c r="K31" s="3">
        <v>12</v>
      </c>
      <c r="L31" s="3">
        <v>8.2100000000000009</v>
      </c>
      <c r="M31" s="3">
        <v>23.2</v>
      </c>
      <c r="N31" s="3">
        <v>7.11</v>
      </c>
      <c r="O31" s="3">
        <v>4.4400000000000004</v>
      </c>
      <c r="P31" s="3">
        <v>1</v>
      </c>
      <c r="Q31" s="3">
        <v>1</v>
      </c>
      <c r="R31" s="3">
        <v>6.22</v>
      </c>
      <c r="S31" s="3">
        <f>H31+I31+J31+K31+L31+M31+N31+O31+P31+Q31+R31</f>
        <v>226.68</v>
      </c>
      <c r="T31" s="3">
        <v>180</v>
      </c>
      <c r="U31" s="13">
        <f>S31+T31+(F31*C31)</f>
        <v>2089.2182173866668</v>
      </c>
      <c r="V31" s="14">
        <f>U31/F31</f>
        <v>9.3002947711301047</v>
      </c>
    </row>
    <row r="32" spans="2:22" x14ac:dyDescent="0.25">
      <c r="B32" s="3">
        <v>40</v>
      </c>
      <c r="C32" s="9">
        <f t="shared" si="12"/>
        <v>7.8954870788224119</v>
      </c>
      <c r="D32" s="3">
        <v>48</v>
      </c>
      <c r="E32" s="3">
        <v>65</v>
      </c>
      <c r="F32" s="3">
        <f>48*72*E32/1000</f>
        <v>224.64</v>
      </c>
      <c r="G32" s="3">
        <v>3.5</v>
      </c>
      <c r="H32" s="3">
        <f>G32*29</f>
        <v>101.5</v>
      </c>
      <c r="I32" s="3">
        <v>50</v>
      </c>
      <c r="J32" s="3">
        <v>12</v>
      </c>
      <c r="K32" s="3">
        <v>12</v>
      </c>
      <c r="L32" s="3">
        <v>8.2100000000000009</v>
      </c>
      <c r="M32" s="3">
        <v>23.2</v>
      </c>
      <c r="N32" s="3">
        <v>7.11</v>
      </c>
      <c r="O32" s="3">
        <v>4.4400000000000004</v>
      </c>
      <c r="P32" s="3">
        <v>1</v>
      </c>
      <c r="Q32" s="3">
        <v>1</v>
      </c>
      <c r="R32" s="3">
        <v>6.22</v>
      </c>
      <c r="S32" s="3">
        <f>H32+I32+J32+K32+L32+M32+N32+O32+P32+Q32+R32</f>
        <v>226.68</v>
      </c>
      <c r="T32" s="3">
        <v>180</v>
      </c>
      <c r="U32" s="13">
        <f>S32+T32+(F32*C32)</f>
        <v>2180.3222173866666</v>
      </c>
      <c r="V32" s="14">
        <f>U32/F32</f>
        <v>9.7058503266856597</v>
      </c>
    </row>
    <row r="33" spans="1:29" x14ac:dyDescent="0.25">
      <c r="B33" s="3">
        <v>42</v>
      </c>
      <c r="C33" s="9">
        <f t="shared" si="12"/>
        <v>8.3415981899335225</v>
      </c>
      <c r="D33" s="3">
        <v>48</v>
      </c>
      <c r="E33" s="3">
        <v>65</v>
      </c>
      <c r="F33" s="3">
        <f>48*72*E33/1000</f>
        <v>224.64</v>
      </c>
      <c r="G33" s="3">
        <v>3.5</v>
      </c>
      <c r="H33" s="3">
        <f>G33*29</f>
        <v>101.5</v>
      </c>
      <c r="I33" s="3">
        <v>50</v>
      </c>
      <c r="J33" s="3">
        <v>12</v>
      </c>
      <c r="K33" s="3">
        <v>12</v>
      </c>
      <c r="L33" s="3">
        <v>8.2100000000000009</v>
      </c>
      <c r="M33" s="3">
        <v>23.2</v>
      </c>
      <c r="N33" s="3">
        <v>7.11</v>
      </c>
      <c r="O33" s="3">
        <v>4.4400000000000004</v>
      </c>
      <c r="P33" s="3">
        <v>1</v>
      </c>
      <c r="Q33" s="3">
        <v>1</v>
      </c>
      <c r="R33" s="3">
        <v>6.22</v>
      </c>
      <c r="S33" s="3">
        <f>H33+I33+J33+K33+L33+M33+N33+O33+P33+Q33+R33</f>
        <v>226.68</v>
      </c>
      <c r="T33" s="3">
        <v>180</v>
      </c>
      <c r="U33" s="13">
        <f>S33+T33+(F33*C33)</f>
        <v>2280.5366173866664</v>
      </c>
      <c r="V33" s="14">
        <f>U33/F33</f>
        <v>10.151961437796771</v>
      </c>
    </row>
    <row r="34" spans="1:29" x14ac:dyDescent="0.25">
      <c r="B34" s="3">
        <v>44</v>
      </c>
      <c r="C34" s="9">
        <f t="shared" si="12"/>
        <v>8.7674315232668576</v>
      </c>
      <c r="D34" s="3">
        <v>48</v>
      </c>
      <c r="E34" s="3">
        <v>65</v>
      </c>
      <c r="F34" s="3">
        <f>48*72*E34/1000</f>
        <v>224.64</v>
      </c>
      <c r="G34" s="3">
        <v>3.5</v>
      </c>
      <c r="H34" s="3">
        <f>G34*29</f>
        <v>101.5</v>
      </c>
      <c r="I34" s="3">
        <v>50</v>
      </c>
      <c r="J34" s="3">
        <v>12</v>
      </c>
      <c r="K34" s="3">
        <v>12</v>
      </c>
      <c r="L34" s="3">
        <v>8.2100000000000009</v>
      </c>
      <c r="M34" s="3">
        <v>23.2</v>
      </c>
      <c r="N34" s="3">
        <v>7.11</v>
      </c>
      <c r="O34" s="3">
        <v>4.4400000000000004</v>
      </c>
      <c r="P34" s="3">
        <v>1</v>
      </c>
      <c r="Q34" s="3">
        <v>1</v>
      </c>
      <c r="R34" s="3">
        <v>6.22</v>
      </c>
      <c r="S34" s="3">
        <f>H34+I34+J34+K34+L34+M34+N34+O34+P34+Q34+R34</f>
        <v>226.68</v>
      </c>
      <c r="T34" s="3">
        <v>180</v>
      </c>
      <c r="U34" s="13">
        <f>S34+T34+(F34*C34)</f>
        <v>2376.1958173866669</v>
      </c>
      <c r="V34" s="14">
        <f>U34/F34</f>
        <v>10.577794771130106</v>
      </c>
    </row>
    <row r="35" spans="1:29" x14ac:dyDescent="0.25">
      <c r="B35" s="3">
        <v>50</v>
      </c>
      <c r="C35" s="9">
        <f t="shared" si="12"/>
        <v>9.8843825232668561</v>
      </c>
      <c r="D35" s="3">
        <v>48</v>
      </c>
      <c r="E35" s="3">
        <v>65</v>
      </c>
      <c r="F35" s="3">
        <f t="shared" ref="F35:F36" si="13">48*72*E35/1000</f>
        <v>224.64</v>
      </c>
      <c r="G35" s="3">
        <v>3.5</v>
      </c>
      <c r="H35" s="3">
        <f t="shared" ref="H35:H36" si="14">G35*29</f>
        <v>101.5</v>
      </c>
      <c r="I35" s="3">
        <v>50</v>
      </c>
      <c r="J35" s="3">
        <v>12</v>
      </c>
      <c r="K35" s="3">
        <v>12</v>
      </c>
      <c r="L35" s="3">
        <v>8.2100000000000009</v>
      </c>
      <c r="M35" s="3">
        <v>23.2</v>
      </c>
      <c r="N35" s="3">
        <v>7.11</v>
      </c>
      <c r="O35" s="3">
        <v>4.4400000000000004</v>
      </c>
      <c r="P35" s="3">
        <v>1</v>
      </c>
      <c r="Q35" s="3">
        <v>1</v>
      </c>
      <c r="R35" s="3">
        <v>6.22</v>
      </c>
      <c r="S35" s="3">
        <f t="shared" ref="S35:S36" si="15">H35+I35+J35+K35+L35+M35+N35+O35+P35+Q35+R35</f>
        <v>226.68</v>
      </c>
      <c r="T35" s="3">
        <v>180</v>
      </c>
      <c r="U35" s="13">
        <f t="shared" ref="U35:U36" si="16">S35+T35+(F35*C35)</f>
        <v>2627.1076900266662</v>
      </c>
      <c r="V35" s="14">
        <f t="shared" ref="V35:V36" si="17">U35/F35</f>
        <v>11.694745771130103</v>
      </c>
    </row>
    <row r="36" spans="1:29" x14ac:dyDescent="0.25">
      <c r="B36" s="3">
        <v>55</v>
      </c>
      <c r="C36" s="9">
        <f t="shared" si="12"/>
        <v>10.948965856600191</v>
      </c>
      <c r="D36" s="3">
        <v>48</v>
      </c>
      <c r="E36" s="3">
        <v>65</v>
      </c>
      <c r="F36" s="3">
        <f t="shared" si="13"/>
        <v>224.64</v>
      </c>
      <c r="G36" s="3">
        <v>3.5</v>
      </c>
      <c r="H36" s="3">
        <f t="shared" si="14"/>
        <v>101.5</v>
      </c>
      <c r="I36" s="3">
        <v>50</v>
      </c>
      <c r="J36" s="3">
        <v>12</v>
      </c>
      <c r="K36" s="3">
        <v>12</v>
      </c>
      <c r="L36" s="3">
        <v>8.2100000000000009</v>
      </c>
      <c r="M36" s="3">
        <v>23.2</v>
      </c>
      <c r="N36" s="3">
        <v>7.11</v>
      </c>
      <c r="O36" s="3">
        <v>4.4400000000000004</v>
      </c>
      <c r="P36" s="3">
        <v>1</v>
      </c>
      <c r="Q36" s="3">
        <v>1</v>
      </c>
      <c r="R36" s="3">
        <v>6.22</v>
      </c>
      <c r="S36" s="3">
        <f t="shared" si="15"/>
        <v>226.68</v>
      </c>
      <c r="T36" s="3">
        <v>180</v>
      </c>
      <c r="U36" s="13">
        <f t="shared" si="16"/>
        <v>2866.2556900266668</v>
      </c>
      <c r="V36" s="14">
        <f t="shared" si="17"/>
        <v>12.75932910446344</v>
      </c>
    </row>
    <row r="41" spans="1:29" x14ac:dyDescent="0.25">
      <c r="G41" t="s">
        <v>42</v>
      </c>
    </row>
    <row r="42" spans="1:29" x14ac:dyDescent="0.25">
      <c r="A42" s="3" t="s">
        <v>43</v>
      </c>
      <c r="B42" s="3" t="s">
        <v>5</v>
      </c>
      <c r="C42" s="3" t="s">
        <v>6</v>
      </c>
      <c r="D42" s="3" t="s">
        <v>44</v>
      </c>
      <c r="E42" s="3" t="s">
        <v>45</v>
      </c>
      <c r="F42" s="3" t="s">
        <v>46</v>
      </c>
      <c r="G42" s="3" t="s">
        <v>47</v>
      </c>
      <c r="H42" s="3" t="s">
        <v>48</v>
      </c>
      <c r="I42" s="3" t="s">
        <v>49</v>
      </c>
      <c r="J42" s="3" t="s">
        <v>50</v>
      </c>
    </row>
    <row r="43" spans="1:29" x14ac:dyDescent="0.25">
      <c r="A43" s="3"/>
      <c r="B43" s="3">
        <v>35</v>
      </c>
      <c r="C43" s="3">
        <v>121</v>
      </c>
      <c r="D43" s="7">
        <f>C43*$V$30</f>
        <v>1073.8098339734092</v>
      </c>
      <c r="E43" s="7">
        <f>C43*$V$31</f>
        <v>1125.3356673067426</v>
      </c>
      <c r="F43" s="7">
        <f>C43*$V$32</f>
        <v>1174.4078895289649</v>
      </c>
      <c r="G43" s="7">
        <f>C43*$V$33</f>
        <v>1228.3873339734093</v>
      </c>
      <c r="H43" s="7">
        <f>C43*$V$34</f>
        <v>1279.9131673067429</v>
      </c>
      <c r="I43" s="7">
        <f>C43*$V$35</f>
        <v>1415.0642383067425</v>
      </c>
      <c r="J43" s="7">
        <f>C43*$V$36</f>
        <v>1543.8788216400762</v>
      </c>
      <c r="L43" s="7">
        <v>1073.8098339734092</v>
      </c>
      <c r="M43">
        <v>1125.3356673067426</v>
      </c>
      <c r="N43">
        <v>1174.4078895289649</v>
      </c>
      <c r="O43">
        <v>1228.3873339734093</v>
      </c>
      <c r="P43">
        <v>1279.9131673067429</v>
      </c>
      <c r="Q43">
        <v>1415.0642383067425</v>
      </c>
      <c r="R43">
        <v>1543.8788216400762</v>
      </c>
      <c r="T43" s="16">
        <f>+D43-L43</f>
        <v>0</v>
      </c>
      <c r="U43" s="16">
        <f t="shared" ref="U43:Z43" si="18">+E43-M43</f>
        <v>0</v>
      </c>
      <c r="V43" s="16">
        <f t="shared" si="18"/>
        <v>0</v>
      </c>
      <c r="W43" s="16">
        <f t="shared" si="18"/>
        <v>0</v>
      </c>
      <c r="X43" s="16">
        <f t="shared" si="18"/>
        <v>0</v>
      </c>
      <c r="Y43" s="16">
        <f t="shared" si="18"/>
        <v>0</v>
      </c>
      <c r="Z43" s="16">
        <f t="shared" si="18"/>
        <v>0</v>
      </c>
      <c r="AA43" s="16">
        <f t="shared" ref="AA43:AA63" si="19">+K43-S43</f>
        <v>0</v>
      </c>
      <c r="AB43" s="16"/>
      <c r="AC43" s="16"/>
    </row>
    <row r="44" spans="1:29" x14ac:dyDescent="0.25">
      <c r="A44" s="3"/>
      <c r="B44" s="3">
        <v>40</v>
      </c>
      <c r="C44" s="3">
        <v>139</v>
      </c>
      <c r="D44" s="7">
        <f t="shared" ref="D44:D47" si="20">C44*$V$30</f>
        <v>1233.5501398537513</v>
      </c>
      <c r="E44" s="7">
        <f>C44*V31</f>
        <v>1292.7409731870846</v>
      </c>
      <c r="F44" s="7">
        <f>C44*V32</f>
        <v>1349.1131954093066</v>
      </c>
      <c r="G44" s="7">
        <f>C44*V32</f>
        <v>1349.1131954093066</v>
      </c>
      <c r="H44" s="7">
        <f t="shared" ref="H44:H47" si="21">C44*V35</f>
        <v>1625.5696621870843</v>
      </c>
      <c r="I44" s="7">
        <f>C44*V35</f>
        <v>1625.5696621870843</v>
      </c>
      <c r="J44" s="7">
        <f>C44*V36</f>
        <v>1773.5467455204182</v>
      </c>
      <c r="L44" s="7">
        <v>1233.5501398537513</v>
      </c>
      <c r="M44">
        <v>1292.7409731870846</v>
      </c>
      <c r="N44">
        <v>1349.1131954093066</v>
      </c>
      <c r="O44">
        <v>1349.1131954093066</v>
      </c>
      <c r="P44">
        <v>1625.5696621870843</v>
      </c>
      <c r="Q44">
        <v>1625.5696621870843</v>
      </c>
      <c r="R44">
        <v>1773.5467455204182</v>
      </c>
      <c r="T44" s="16">
        <f t="shared" ref="T44:T63" si="22">+D44-L44</f>
        <v>0</v>
      </c>
      <c r="U44" s="16">
        <f t="shared" ref="U44:U63" si="23">+E44-M44</f>
        <v>0</v>
      </c>
      <c r="V44" s="16">
        <f t="shared" ref="V44:V63" si="24">+F44-N44</f>
        <v>0</v>
      </c>
      <c r="W44" s="16">
        <f t="shared" ref="W44:W63" si="25">+G44-O44</f>
        <v>0</v>
      </c>
      <c r="X44" s="16">
        <f t="shared" ref="X44:X63" si="26">+H44-P44</f>
        <v>0</v>
      </c>
      <c r="Y44" s="16">
        <f t="shared" ref="Y44:Y63" si="27">+I44-Q44</f>
        <v>0</v>
      </c>
      <c r="Z44" s="16">
        <f t="shared" ref="Z44:Z63" si="28">+J44-R44</f>
        <v>0</v>
      </c>
      <c r="AA44" s="16">
        <f t="shared" si="19"/>
        <v>0</v>
      </c>
      <c r="AB44" s="16"/>
      <c r="AC44" s="16"/>
    </row>
    <row r="45" spans="1:29" x14ac:dyDescent="0.25">
      <c r="A45" s="3"/>
      <c r="B45" s="3">
        <v>45</v>
      </c>
      <c r="C45" s="3">
        <v>156</v>
      </c>
      <c r="D45" s="7">
        <f t="shared" si="20"/>
        <v>1384.4159842962963</v>
      </c>
      <c r="E45" s="7">
        <f>C45*V31</f>
        <v>1450.8459842962964</v>
      </c>
      <c r="F45" s="7">
        <f>C45*V32</f>
        <v>1514.112650962963</v>
      </c>
      <c r="G45" s="7">
        <f>C45*V33</f>
        <v>1583.7059842962963</v>
      </c>
      <c r="H45" s="7">
        <f t="shared" si="21"/>
        <v>1990.4553402962965</v>
      </c>
      <c r="I45" s="7">
        <f>C45*V35</f>
        <v>1824.380340296296</v>
      </c>
      <c r="J45" s="7">
        <f>C45*V36</f>
        <v>1990.4553402962965</v>
      </c>
      <c r="L45" s="7">
        <v>1384.4159842962963</v>
      </c>
      <c r="M45">
        <v>1450.8459842962964</v>
      </c>
      <c r="N45">
        <v>1514.112650962963</v>
      </c>
      <c r="O45">
        <v>1583.7059842962963</v>
      </c>
      <c r="P45">
        <v>1990.4553402962965</v>
      </c>
      <c r="Q45">
        <v>1824.380340296296</v>
      </c>
      <c r="R45">
        <v>1990.4553402962965</v>
      </c>
      <c r="T45" s="16">
        <f t="shared" si="22"/>
        <v>0</v>
      </c>
      <c r="U45" s="16">
        <f t="shared" si="23"/>
        <v>0</v>
      </c>
      <c r="V45" s="16">
        <f t="shared" si="24"/>
        <v>0</v>
      </c>
      <c r="W45" s="16">
        <f t="shared" si="25"/>
        <v>0</v>
      </c>
      <c r="X45" s="16">
        <f t="shared" si="26"/>
        <v>0</v>
      </c>
      <c r="Y45" s="16">
        <f t="shared" si="27"/>
        <v>0</v>
      </c>
      <c r="Z45" s="16">
        <f t="shared" si="28"/>
        <v>0</v>
      </c>
      <c r="AA45" s="16">
        <f t="shared" si="19"/>
        <v>0</v>
      </c>
      <c r="AB45" s="16"/>
      <c r="AC45" s="16"/>
    </row>
    <row r="46" spans="1:29" x14ac:dyDescent="0.25">
      <c r="A46" s="3">
        <v>1</v>
      </c>
      <c r="B46" s="3">
        <v>50</v>
      </c>
      <c r="C46" s="3">
        <v>173</v>
      </c>
      <c r="D46" s="7">
        <f t="shared" si="20"/>
        <v>1535.2818287388416</v>
      </c>
      <c r="E46" s="7">
        <f>C46*V31</f>
        <v>1608.9509954055081</v>
      </c>
      <c r="F46" s="7">
        <f>C46*V32</f>
        <v>1679.1121065166192</v>
      </c>
      <c r="G46" s="7">
        <f>C46*V33</f>
        <v>1756.2893287388415</v>
      </c>
      <c r="H46" s="7">
        <f t="shared" si="21"/>
        <v>0</v>
      </c>
      <c r="I46" s="7">
        <f>C46*V35</f>
        <v>2023.1910184055077</v>
      </c>
      <c r="J46" s="7">
        <f>C46*V36</f>
        <v>2207.3639350721751</v>
      </c>
      <c r="L46" s="7">
        <v>1535.2818287388416</v>
      </c>
      <c r="M46">
        <v>1608.9509954055081</v>
      </c>
      <c r="N46">
        <v>1679.1121065166192</v>
      </c>
      <c r="O46">
        <v>1756.2893287388415</v>
      </c>
      <c r="P46">
        <v>0</v>
      </c>
      <c r="Q46">
        <v>2023.1910184055077</v>
      </c>
      <c r="R46">
        <v>2207.3639350721751</v>
      </c>
      <c r="T46" s="16">
        <f t="shared" si="22"/>
        <v>0</v>
      </c>
      <c r="U46" s="16">
        <f t="shared" si="23"/>
        <v>0</v>
      </c>
      <c r="V46" s="16">
        <f t="shared" si="24"/>
        <v>0</v>
      </c>
      <c r="W46" s="16">
        <f t="shared" si="25"/>
        <v>0</v>
      </c>
      <c r="X46" s="16">
        <f t="shared" si="26"/>
        <v>0</v>
      </c>
      <c r="Y46" s="16">
        <f t="shared" si="27"/>
        <v>0</v>
      </c>
      <c r="Z46" s="16">
        <f t="shared" si="28"/>
        <v>0</v>
      </c>
      <c r="AA46" s="16">
        <f t="shared" si="19"/>
        <v>0</v>
      </c>
      <c r="AB46" s="16"/>
      <c r="AC46" s="16"/>
    </row>
    <row r="47" spans="1:29" x14ac:dyDescent="0.25">
      <c r="A47" s="3"/>
      <c r="B47" s="3">
        <v>55</v>
      </c>
      <c r="C47" s="3">
        <v>191</v>
      </c>
      <c r="D47" s="7">
        <f t="shared" si="20"/>
        <v>1695.0221346191834</v>
      </c>
      <c r="E47" s="7">
        <f>C47*V31</f>
        <v>1776.3563012858499</v>
      </c>
      <c r="F47" s="7">
        <f>C47*V32</f>
        <v>1853.8174123969611</v>
      </c>
      <c r="G47" s="7">
        <f>C47*V34</f>
        <v>2020.3588012858504</v>
      </c>
      <c r="H47" s="7">
        <f t="shared" si="21"/>
        <v>0</v>
      </c>
      <c r="I47" s="7">
        <f>C47*V35</f>
        <v>2233.6964422858496</v>
      </c>
      <c r="J47" s="7">
        <f>C47*V36</f>
        <v>2437.0318589525168</v>
      </c>
      <c r="L47" s="7">
        <v>1695.0221346191834</v>
      </c>
      <c r="M47">
        <v>1776.3563012858499</v>
      </c>
      <c r="N47">
        <v>1853.8174123969611</v>
      </c>
      <c r="O47">
        <v>2020.3588012858504</v>
      </c>
      <c r="P47">
        <v>0</v>
      </c>
      <c r="Q47">
        <v>2233.6964422858496</v>
      </c>
      <c r="R47">
        <v>2437.0318589525168</v>
      </c>
      <c r="T47" s="16">
        <f t="shared" si="22"/>
        <v>0</v>
      </c>
      <c r="U47" s="16">
        <f t="shared" si="23"/>
        <v>0</v>
      </c>
      <c r="V47" s="16">
        <f t="shared" si="24"/>
        <v>0</v>
      </c>
      <c r="W47" s="16">
        <f t="shared" si="25"/>
        <v>0</v>
      </c>
      <c r="X47" s="16">
        <f t="shared" si="26"/>
        <v>0</v>
      </c>
      <c r="Y47" s="16">
        <f t="shared" si="27"/>
        <v>0</v>
      </c>
      <c r="Z47" s="16">
        <f t="shared" si="28"/>
        <v>0</v>
      </c>
      <c r="AA47" s="16">
        <f t="shared" si="19"/>
        <v>0</v>
      </c>
      <c r="AB47" s="16"/>
      <c r="AC47" s="16"/>
    </row>
    <row r="48" spans="1:29" x14ac:dyDescent="0.25">
      <c r="A48" s="3"/>
      <c r="B48" s="3">
        <v>60</v>
      </c>
      <c r="C48" s="3">
        <v>208</v>
      </c>
      <c r="D48" s="7">
        <f>C48*V30</f>
        <v>1845.8879790617284</v>
      </c>
      <c r="E48" s="7">
        <f>C48*V31</f>
        <v>1934.4613123950617</v>
      </c>
      <c r="F48" s="7">
        <f>C48*V32</f>
        <v>2018.8168679506173</v>
      </c>
      <c r="G48" s="7">
        <f>C48*V35</f>
        <v>2432.5071203950615</v>
      </c>
      <c r="H48" s="7">
        <f>C48*V34</f>
        <v>2200.1813123950619</v>
      </c>
      <c r="I48" s="7">
        <f>C48*V35</f>
        <v>2432.5071203950615</v>
      </c>
      <c r="J48" s="7">
        <f>C48*V36</f>
        <v>2653.9404537283954</v>
      </c>
      <c r="L48">
        <v>1845.8879790617284</v>
      </c>
      <c r="M48">
        <v>1934.4613123950617</v>
      </c>
      <c r="N48">
        <v>2018.8168679506173</v>
      </c>
      <c r="O48">
        <v>2432.5071203950615</v>
      </c>
      <c r="P48">
        <v>2200.1813123950619</v>
      </c>
      <c r="Q48">
        <v>2432.5071203950615</v>
      </c>
      <c r="R48">
        <v>2653.9404537283954</v>
      </c>
      <c r="T48" s="16">
        <f t="shared" si="22"/>
        <v>0</v>
      </c>
      <c r="U48" s="16">
        <f t="shared" si="23"/>
        <v>0</v>
      </c>
      <c r="V48" s="16">
        <f t="shared" si="24"/>
        <v>0</v>
      </c>
      <c r="W48" s="16">
        <f t="shared" si="25"/>
        <v>0</v>
      </c>
      <c r="X48" s="16">
        <f t="shared" si="26"/>
        <v>0</v>
      </c>
      <c r="Y48" s="16">
        <f t="shared" si="27"/>
        <v>0</v>
      </c>
      <c r="Z48" s="16">
        <f t="shared" si="28"/>
        <v>0</v>
      </c>
      <c r="AA48" s="16">
        <f t="shared" si="19"/>
        <v>0</v>
      </c>
      <c r="AB48" s="16"/>
      <c r="AC48" s="16"/>
    </row>
    <row r="49" spans="1:29" x14ac:dyDescent="0.25">
      <c r="A49" s="3"/>
      <c r="B49" s="3">
        <v>62</v>
      </c>
      <c r="C49" s="3">
        <v>215</v>
      </c>
      <c r="D49" s="7">
        <f>C49*V30</f>
        <v>1908.0092091263059</v>
      </c>
      <c r="E49" s="7">
        <f>C49*V31</f>
        <v>1999.5633757929725</v>
      </c>
      <c r="F49" s="7">
        <f>C49*V32</f>
        <v>2086.757820237417</v>
      </c>
      <c r="G49" s="7">
        <f>C49*V36</f>
        <v>2743.2557574596394</v>
      </c>
      <c r="H49" s="7">
        <f>C49*V34</f>
        <v>2274.2258757929731</v>
      </c>
      <c r="I49" s="7">
        <f>C49*V35</f>
        <v>2514.370340792972</v>
      </c>
      <c r="J49" s="7">
        <f>C49*V36</f>
        <v>2743.2557574596394</v>
      </c>
      <c r="L49">
        <v>1908.0092091263059</v>
      </c>
      <c r="M49">
        <v>1999.5633757929725</v>
      </c>
      <c r="N49">
        <v>2086.757820237417</v>
      </c>
      <c r="O49">
        <v>2743.2557574596394</v>
      </c>
      <c r="P49">
        <v>2274.2258757929731</v>
      </c>
      <c r="Q49">
        <v>2514.370340792972</v>
      </c>
      <c r="R49">
        <v>2743.2557574596394</v>
      </c>
      <c r="T49" s="16">
        <f t="shared" si="22"/>
        <v>0</v>
      </c>
      <c r="U49" s="16">
        <f t="shared" si="23"/>
        <v>0</v>
      </c>
      <c r="V49" s="16">
        <f t="shared" si="24"/>
        <v>0</v>
      </c>
      <c r="W49" s="16">
        <f t="shared" si="25"/>
        <v>0</v>
      </c>
      <c r="X49" s="16">
        <f t="shared" si="26"/>
        <v>0</v>
      </c>
      <c r="Y49" s="16">
        <f t="shared" si="27"/>
        <v>0</v>
      </c>
      <c r="Z49" s="16">
        <f t="shared" si="28"/>
        <v>0</v>
      </c>
      <c r="AA49" s="16">
        <f t="shared" si="19"/>
        <v>0</v>
      </c>
      <c r="AB49" s="16"/>
      <c r="AC49" s="16"/>
    </row>
    <row r="50" spans="1:29" x14ac:dyDescent="0.25">
      <c r="A50" s="3"/>
      <c r="B50" s="3">
        <v>65</v>
      </c>
      <c r="C50" s="3">
        <v>225</v>
      </c>
      <c r="D50" s="7">
        <f>C50*V30</f>
        <v>1996.7538235042737</v>
      </c>
      <c r="E50" s="7">
        <f>C50*V31</f>
        <v>2092.5663235042734</v>
      </c>
      <c r="F50" s="7">
        <f>C50*V32</f>
        <v>2183.8163235042734</v>
      </c>
      <c r="G50" s="7">
        <f>C50*V33</f>
        <v>2284.1913235042734</v>
      </c>
      <c r="H50" s="7">
        <f>C50*V34</f>
        <v>2380.0038235042739</v>
      </c>
      <c r="I50" s="7">
        <f>C50*V35</f>
        <v>2631.317798504273</v>
      </c>
      <c r="J50" s="7">
        <f>C50*V36</f>
        <v>2870.8490485042739</v>
      </c>
      <c r="L50">
        <v>1996.7538235042737</v>
      </c>
      <c r="M50">
        <v>2092.5663235042734</v>
      </c>
      <c r="N50">
        <v>2183.8163235042734</v>
      </c>
      <c r="O50">
        <v>2284.1913235042734</v>
      </c>
      <c r="P50">
        <v>2380.0038235042739</v>
      </c>
      <c r="Q50">
        <v>2631.317798504273</v>
      </c>
      <c r="R50">
        <v>2870.8490485042739</v>
      </c>
      <c r="T50" s="16">
        <f t="shared" si="22"/>
        <v>0</v>
      </c>
      <c r="U50" s="16">
        <f t="shared" si="23"/>
        <v>0</v>
      </c>
      <c r="V50" s="16">
        <f t="shared" si="24"/>
        <v>0</v>
      </c>
      <c r="W50" s="16">
        <f t="shared" si="25"/>
        <v>0</v>
      </c>
      <c r="X50" s="16">
        <f t="shared" si="26"/>
        <v>0</v>
      </c>
      <c r="Y50" s="16">
        <f t="shared" si="27"/>
        <v>0</v>
      </c>
      <c r="Z50" s="16">
        <f t="shared" si="28"/>
        <v>0</v>
      </c>
      <c r="AA50" s="16">
        <f t="shared" si="19"/>
        <v>0</v>
      </c>
      <c r="AB50" s="16"/>
      <c r="AC50" s="16"/>
    </row>
    <row r="51" spans="1:29" x14ac:dyDescent="0.25">
      <c r="A51" s="3"/>
      <c r="B51" s="3">
        <v>70</v>
      </c>
      <c r="C51" s="3">
        <v>242</v>
      </c>
      <c r="D51" s="7">
        <f t="shared" ref="D51" si="29">C51*V35</f>
        <v>2830.128476613485</v>
      </c>
      <c r="E51" s="7">
        <f>C51*V31</f>
        <v>2250.6713346134852</v>
      </c>
      <c r="F51" s="7">
        <f>C51*V32</f>
        <v>2348.8157790579298</v>
      </c>
      <c r="G51" s="7">
        <f>C51*V33</f>
        <v>2456.7746679468187</v>
      </c>
      <c r="H51" s="7">
        <f>C51*V34</f>
        <v>2559.8263346134859</v>
      </c>
      <c r="I51" s="7">
        <f>C51*V35</f>
        <v>2830.128476613485</v>
      </c>
      <c r="J51" s="7">
        <f>C51*V36</f>
        <v>3087.7576432801525</v>
      </c>
      <c r="L51">
        <v>2830.128476613485</v>
      </c>
      <c r="M51">
        <v>2250.6713346134852</v>
      </c>
      <c r="N51">
        <v>2348.8157790579298</v>
      </c>
      <c r="O51">
        <v>2456.7746679468187</v>
      </c>
      <c r="P51">
        <v>2559.8263346134859</v>
      </c>
      <c r="Q51">
        <v>2830.128476613485</v>
      </c>
      <c r="R51">
        <v>3087.7576432801525</v>
      </c>
      <c r="T51" s="16">
        <f t="shared" si="22"/>
        <v>0</v>
      </c>
      <c r="U51" s="16">
        <f t="shared" si="23"/>
        <v>0</v>
      </c>
      <c r="V51" s="16">
        <f t="shared" si="24"/>
        <v>0</v>
      </c>
      <c r="W51" s="16">
        <f t="shared" si="25"/>
        <v>0</v>
      </c>
      <c r="X51" s="16">
        <f t="shared" si="26"/>
        <v>0</v>
      </c>
      <c r="Y51" s="16">
        <f t="shared" si="27"/>
        <v>0</v>
      </c>
      <c r="Z51" s="16">
        <f t="shared" si="28"/>
        <v>0</v>
      </c>
      <c r="AA51" s="16">
        <f t="shared" si="19"/>
        <v>0</v>
      </c>
      <c r="AB51" s="16"/>
      <c r="AC51" s="16"/>
    </row>
    <row r="52" spans="1:29" x14ac:dyDescent="0.25">
      <c r="A52" s="3"/>
      <c r="B52" s="3">
        <v>80</v>
      </c>
      <c r="C52" s="3">
        <v>277</v>
      </c>
      <c r="D52" s="7">
        <f>C52*V30</f>
        <v>2458.2258182697055</v>
      </c>
      <c r="E52" s="7">
        <f>C52*V31</f>
        <v>2576.181651603039</v>
      </c>
      <c r="F52" s="7">
        <f>C51*V32</f>
        <v>2348.8157790579298</v>
      </c>
      <c r="G52" s="7">
        <f>C52*V34</f>
        <v>2930.0491516030393</v>
      </c>
      <c r="H52" s="7">
        <f>C52*V34</f>
        <v>2930.0491516030393</v>
      </c>
      <c r="I52" s="7">
        <f>C52*V35</f>
        <v>3239.4445786030387</v>
      </c>
      <c r="J52" s="7">
        <f>C52*V36</f>
        <v>3534.3341619363728</v>
      </c>
      <c r="L52">
        <v>2458.2258182697055</v>
      </c>
      <c r="M52">
        <v>2576.181651603039</v>
      </c>
      <c r="N52">
        <v>2348.8157790579298</v>
      </c>
      <c r="O52">
        <v>2930.0491516030393</v>
      </c>
      <c r="P52">
        <v>2930.0491516030393</v>
      </c>
      <c r="Q52">
        <v>3239.4445786030387</v>
      </c>
      <c r="R52">
        <v>3534.3341619363728</v>
      </c>
      <c r="T52" s="16">
        <f t="shared" si="22"/>
        <v>0</v>
      </c>
      <c r="U52" s="16">
        <f t="shared" si="23"/>
        <v>0</v>
      </c>
      <c r="V52" s="16">
        <f t="shared" si="24"/>
        <v>0</v>
      </c>
      <c r="W52" s="16">
        <f t="shared" si="25"/>
        <v>0</v>
      </c>
      <c r="X52" s="16">
        <f t="shared" si="26"/>
        <v>0</v>
      </c>
      <c r="Y52" s="16">
        <f t="shared" si="27"/>
        <v>0</v>
      </c>
      <c r="Z52" s="16">
        <f t="shared" si="28"/>
        <v>0</v>
      </c>
      <c r="AA52" s="16">
        <f t="shared" si="19"/>
        <v>0</v>
      </c>
      <c r="AB52" s="16"/>
      <c r="AC52" s="16"/>
    </row>
    <row r="53" spans="1:29" x14ac:dyDescent="0.25">
      <c r="A53" s="3"/>
      <c r="B53" s="3">
        <v>90</v>
      </c>
      <c r="C53" s="3">
        <v>311</v>
      </c>
      <c r="D53" s="7">
        <f>C53*V30</f>
        <v>2759.9575071547961</v>
      </c>
      <c r="E53" s="7">
        <f>C53*V31</f>
        <v>2892.3916738214625</v>
      </c>
      <c r="F53" s="7">
        <f>C53*V32</f>
        <v>3018.5194515992403</v>
      </c>
      <c r="G53" s="7">
        <f>C53*V35</f>
        <v>3637.0659348214622</v>
      </c>
      <c r="H53" s="7">
        <f>C53*V34</f>
        <v>3289.6941738214632</v>
      </c>
      <c r="I53" s="7">
        <f>C53*V35</f>
        <v>3637.0659348214622</v>
      </c>
      <c r="J53" s="7">
        <f>C53*V36</f>
        <v>3968.1513514881299</v>
      </c>
      <c r="L53">
        <v>2759.9575071547961</v>
      </c>
      <c r="M53">
        <v>2892.3916738214625</v>
      </c>
      <c r="N53">
        <v>3018.5194515992403</v>
      </c>
      <c r="O53">
        <v>3637.0659348214622</v>
      </c>
      <c r="P53">
        <v>3289.6941738214632</v>
      </c>
      <c r="Q53">
        <v>3637.0659348214622</v>
      </c>
      <c r="R53">
        <v>3968.1513514881299</v>
      </c>
      <c r="T53" s="16">
        <f t="shared" si="22"/>
        <v>0</v>
      </c>
      <c r="U53" s="16">
        <f t="shared" si="23"/>
        <v>0</v>
      </c>
      <c r="V53" s="16">
        <f t="shared" si="24"/>
        <v>0</v>
      </c>
      <c r="W53" s="16">
        <f t="shared" si="25"/>
        <v>0</v>
      </c>
      <c r="X53" s="16">
        <f t="shared" si="26"/>
        <v>0</v>
      </c>
      <c r="Y53" s="16">
        <f t="shared" si="27"/>
        <v>0</v>
      </c>
      <c r="Z53" s="16">
        <f t="shared" si="28"/>
        <v>0</v>
      </c>
      <c r="AA53" s="16">
        <f t="shared" si="19"/>
        <v>0</v>
      </c>
      <c r="AB53" s="16"/>
      <c r="AC53" s="16"/>
    </row>
    <row r="54" spans="1:29" x14ac:dyDescent="0.25">
      <c r="A54" s="3"/>
      <c r="B54" s="3">
        <v>100</v>
      </c>
      <c r="C54" s="3">
        <v>346</v>
      </c>
      <c r="D54" s="7">
        <f>C54*V30</f>
        <v>3070.5636574776831</v>
      </c>
      <c r="E54" s="7">
        <f>C54*V31</f>
        <v>3217.9019908110163</v>
      </c>
      <c r="F54" s="7">
        <f>C54*V32</f>
        <v>3358.2242130332384</v>
      </c>
      <c r="G54" s="7">
        <f>C54*V36</f>
        <v>4414.7278701443502</v>
      </c>
      <c r="H54" s="7">
        <f>C54*V34</f>
        <v>3659.9169908110166</v>
      </c>
      <c r="I54" s="7">
        <f>C54*V35</f>
        <v>4046.3820368110155</v>
      </c>
      <c r="J54" s="7">
        <f>C54*V36</f>
        <v>4414.7278701443502</v>
      </c>
      <c r="L54">
        <v>3070.5636574776831</v>
      </c>
      <c r="M54">
        <v>3217.9019908110163</v>
      </c>
      <c r="N54">
        <v>3358.2242130332384</v>
      </c>
      <c r="O54">
        <v>4414.7278701443502</v>
      </c>
      <c r="P54">
        <v>3659.9169908110166</v>
      </c>
      <c r="Q54">
        <v>4046.3820368110155</v>
      </c>
      <c r="R54">
        <v>4414.7278701443502</v>
      </c>
      <c r="T54" s="16">
        <f t="shared" si="22"/>
        <v>0</v>
      </c>
      <c r="U54" s="16">
        <f t="shared" si="23"/>
        <v>0</v>
      </c>
      <c r="V54" s="16">
        <f t="shared" si="24"/>
        <v>0</v>
      </c>
      <c r="W54" s="16">
        <f t="shared" si="25"/>
        <v>0</v>
      </c>
      <c r="X54" s="16">
        <f t="shared" si="26"/>
        <v>0</v>
      </c>
      <c r="Y54" s="16">
        <f t="shared" si="27"/>
        <v>0</v>
      </c>
      <c r="Z54" s="16">
        <f t="shared" si="28"/>
        <v>0</v>
      </c>
      <c r="AA54" s="16">
        <f t="shared" si="19"/>
        <v>0</v>
      </c>
      <c r="AB54" s="16"/>
      <c r="AC54" s="16"/>
    </row>
    <row r="55" spans="1:29" x14ac:dyDescent="0.25">
      <c r="A55" s="3"/>
      <c r="B55" s="3">
        <v>110</v>
      </c>
      <c r="C55" s="3">
        <v>381</v>
      </c>
      <c r="D55" s="7">
        <f>C55*V30</f>
        <v>3381.1698078005697</v>
      </c>
      <c r="E55" s="7">
        <f>C55*V31</f>
        <v>3543.41230780057</v>
      </c>
      <c r="F55" s="7">
        <f>C55*V32</f>
        <v>3697.9289744672365</v>
      </c>
      <c r="G55" s="7">
        <f>C55*V33</f>
        <v>3867.8973078005697</v>
      </c>
      <c r="H55" s="7">
        <f>C55*V34</f>
        <v>4030.1398078005705</v>
      </c>
      <c r="I55" s="7">
        <f>C55*V35</f>
        <v>4455.6981388005688</v>
      </c>
      <c r="J55" s="7">
        <f>C55*V36</f>
        <v>4861.3043888005705</v>
      </c>
      <c r="L55">
        <v>3381.1698078005697</v>
      </c>
      <c r="M55">
        <v>3543.41230780057</v>
      </c>
      <c r="N55">
        <v>3697.9289744672365</v>
      </c>
      <c r="O55">
        <v>3867.8973078005697</v>
      </c>
      <c r="P55">
        <v>4030.1398078005705</v>
      </c>
      <c r="Q55">
        <v>4455.6981388005688</v>
      </c>
      <c r="R55">
        <v>4861.3043888005705</v>
      </c>
      <c r="T55" s="16">
        <f t="shared" si="22"/>
        <v>0</v>
      </c>
      <c r="U55" s="16">
        <f t="shared" si="23"/>
        <v>0</v>
      </c>
      <c r="V55" s="16">
        <f t="shared" si="24"/>
        <v>0</v>
      </c>
      <c r="W55" s="16">
        <f t="shared" si="25"/>
        <v>0</v>
      </c>
      <c r="X55" s="16">
        <f t="shared" si="26"/>
        <v>0</v>
      </c>
      <c r="Y55" s="16">
        <f t="shared" si="27"/>
        <v>0</v>
      </c>
      <c r="Z55" s="16">
        <f t="shared" si="28"/>
        <v>0</v>
      </c>
      <c r="AA55" s="16">
        <f t="shared" si="19"/>
        <v>0</v>
      </c>
      <c r="AB55" s="16"/>
      <c r="AC55" s="16"/>
    </row>
    <row r="56" spans="1:29" x14ac:dyDescent="0.25">
      <c r="A56" s="3"/>
      <c r="B56" s="3">
        <v>120</v>
      </c>
      <c r="C56" s="3">
        <v>415</v>
      </c>
      <c r="D56" s="7">
        <f>C56*V30</f>
        <v>3682.9014966856603</v>
      </c>
      <c r="E56" s="7">
        <f>C56*V31</f>
        <v>3859.6223300189936</v>
      </c>
      <c r="F56" s="7">
        <f>C56*V32</f>
        <v>4027.9278855745488</v>
      </c>
      <c r="G56" s="7">
        <f>C56*V33</f>
        <v>4213.0639966856597</v>
      </c>
      <c r="H56" s="7">
        <f>C56*V34</f>
        <v>4389.7848300189944</v>
      </c>
      <c r="I56" s="7">
        <f>C56*V35</f>
        <v>4853.3194950189927</v>
      </c>
      <c r="J56" s="7">
        <f>C56*V36</f>
        <v>5295.1215783523276</v>
      </c>
      <c r="L56">
        <v>3682.9014966856603</v>
      </c>
      <c r="M56">
        <v>3859.6223300189936</v>
      </c>
      <c r="N56">
        <v>4027.9278855745488</v>
      </c>
      <c r="O56">
        <v>4213.0639966856597</v>
      </c>
      <c r="P56">
        <v>4389.7848300189944</v>
      </c>
      <c r="Q56">
        <v>4853.3194950189927</v>
      </c>
      <c r="R56">
        <v>5295.1215783523276</v>
      </c>
      <c r="T56" s="16">
        <f t="shared" si="22"/>
        <v>0</v>
      </c>
      <c r="U56" s="16">
        <f t="shared" si="23"/>
        <v>0</v>
      </c>
      <c r="V56" s="16">
        <f t="shared" si="24"/>
        <v>0</v>
      </c>
      <c r="W56" s="16">
        <f t="shared" si="25"/>
        <v>0</v>
      </c>
      <c r="X56" s="16">
        <f t="shared" si="26"/>
        <v>0</v>
      </c>
      <c r="Y56" s="16">
        <f t="shared" si="27"/>
        <v>0</v>
      </c>
      <c r="Z56" s="16">
        <f t="shared" si="28"/>
        <v>0</v>
      </c>
      <c r="AA56" s="16">
        <f t="shared" si="19"/>
        <v>0</v>
      </c>
      <c r="AB56" s="16"/>
      <c r="AC56" s="16"/>
    </row>
    <row r="57" spans="1:29" x14ac:dyDescent="0.25">
      <c r="A57" s="3"/>
      <c r="B57" s="3">
        <v>125</v>
      </c>
      <c r="C57" s="3">
        <f t="shared" ref="C57" si="30">48*72*B57/(1000)</f>
        <v>432</v>
      </c>
      <c r="D57" s="7">
        <f>C57*V30</f>
        <v>3833.7673411282053</v>
      </c>
      <c r="E57" s="7">
        <f>C57*V31</f>
        <v>4017.7273411282054</v>
      </c>
      <c r="F57" s="7">
        <f>C57*V32</f>
        <v>4192.9273411282047</v>
      </c>
      <c r="G57" s="7">
        <f>C57*V33</f>
        <v>4385.647341128205</v>
      </c>
      <c r="H57" s="7">
        <f>C57*V34</f>
        <v>4569.6073411282059</v>
      </c>
      <c r="I57" s="7">
        <f>C57*V35</f>
        <v>5052.1301731282047</v>
      </c>
      <c r="J57" s="7">
        <f>C57*V36</f>
        <v>5512.0301731282061</v>
      </c>
      <c r="L57">
        <v>3833.7673411282053</v>
      </c>
      <c r="M57">
        <v>4017.7273411282054</v>
      </c>
      <c r="N57">
        <v>4192.9273411282047</v>
      </c>
      <c r="O57">
        <v>4385.647341128205</v>
      </c>
      <c r="P57">
        <v>4569.6073411282059</v>
      </c>
      <c r="Q57">
        <v>5052.1301731282047</v>
      </c>
      <c r="R57">
        <v>5512.0301731282061</v>
      </c>
      <c r="T57" s="16">
        <f t="shared" si="22"/>
        <v>0</v>
      </c>
      <c r="U57" s="16">
        <f t="shared" si="23"/>
        <v>0</v>
      </c>
      <c r="V57" s="16">
        <f t="shared" si="24"/>
        <v>0</v>
      </c>
      <c r="W57" s="16">
        <f t="shared" si="25"/>
        <v>0</v>
      </c>
      <c r="X57" s="16">
        <f t="shared" si="26"/>
        <v>0</v>
      </c>
      <c r="Y57" s="16">
        <f t="shared" si="27"/>
        <v>0</v>
      </c>
      <c r="Z57" s="16">
        <f t="shared" si="28"/>
        <v>0</v>
      </c>
      <c r="AA57" s="16">
        <f t="shared" si="19"/>
        <v>0</v>
      </c>
      <c r="AB57" s="16"/>
      <c r="AC57" s="16"/>
    </row>
    <row r="58" spans="1:29" x14ac:dyDescent="0.25">
      <c r="A58" s="3"/>
      <c r="B58" s="3">
        <v>130</v>
      </c>
      <c r="C58" s="3">
        <v>450</v>
      </c>
      <c r="D58" s="7">
        <f>C58*V30</f>
        <v>3993.5076470085473</v>
      </c>
      <c r="E58" s="7">
        <f>C58*V31</f>
        <v>4185.1326470085469</v>
      </c>
      <c r="F58" s="7">
        <f>C58*V32</f>
        <v>4367.6326470085469</v>
      </c>
      <c r="G58" s="7">
        <f>C58*V33</f>
        <v>4568.3826470085469</v>
      </c>
      <c r="H58" s="7">
        <f>C58*V34</f>
        <v>4760.0076470085478</v>
      </c>
      <c r="I58" s="7">
        <f>C58*V35</f>
        <v>5262.635597008546</v>
      </c>
      <c r="J58" s="7">
        <f>C58*V36</f>
        <v>5741.6980970085478</v>
      </c>
      <c r="L58">
        <v>3993.5076470085473</v>
      </c>
      <c r="M58">
        <v>4185.1326470085469</v>
      </c>
      <c r="N58">
        <v>4367.6326470085469</v>
      </c>
      <c r="O58">
        <v>4568.3826470085469</v>
      </c>
      <c r="P58">
        <v>4760.0076470085478</v>
      </c>
      <c r="Q58">
        <v>5262.635597008546</v>
      </c>
      <c r="R58">
        <v>5741.6980970085478</v>
      </c>
      <c r="T58" s="16">
        <f t="shared" si="22"/>
        <v>0</v>
      </c>
      <c r="U58" s="16">
        <f t="shared" si="23"/>
        <v>0</v>
      </c>
      <c r="V58" s="16">
        <f t="shared" si="24"/>
        <v>0</v>
      </c>
      <c r="W58" s="16">
        <f t="shared" si="25"/>
        <v>0</v>
      </c>
      <c r="X58" s="16">
        <f t="shared" si="26"/>
        <v>0</v>
      </c>
      <c r="Y58" s="16">
        <f t="shared" si="27"/>
        <v>0</v>
      </c>
      <c r="Z58" s="16">
        <f t="shared" si="28"/>
        <v>0</v>
      </c>
      <c r="AA58" s="16">
        <f t="shared" si="19"/>
        <v>0</v>
      </c>
      <c r="AB58" s="16"/>
      <c r="AC58" s="16"/>
    </row>
    <row r="59" spans="1:29" x14ac:dyDescent="0.25">
      <c r="A59" s="3"/>
      <c r="B59" s="3">
        <v>140</v>
      </c>
      <c r="C59" s="3">
        <v>484</v>
      </c>
      <c r="D59" s="7">
        <f>C59*V30</f>
        <v>4295.239335893637</v>
      </c>
      <c r="E59" s="7">
        <f>C59*V31</f>
        <v>4501.3426692269704</v>
      </c>
      <c r="F59" s="7">
        <f>C59*V32</f>
        <v>4697.6315581158597</v>
      </c>
      <c r="G59" s="7">
        <f>C59*V33</f>
        <v>4913.5493358936374</v>
      </c>
      <c r="H59" s="7">
        <f>C59*V34</f>
        <v>5119.6526692269717</v>
      </c>
      <c r="I59" s="7">
        <f>C59*V35</f>
        <v>5660.2569532269699</v>
      </c>
      <c r="J59" s="7">
        <f>C59*V36</f>
        <v>6175.515286560305</v>
      </c>
      <c r="L59">
        <v>4295.239335893637</v>
      </c>
      <c r="M59">
        <v>4501.3426692269704</v>
      </c>
      <c r="N59">
        <v>4697.6315581158597</v>
      </c>
      <c r="O59">
        <v>4913.5493358936374</v>
      </c>
      <c r="P59">
        <v>5119.6526692269717</v>
      </c>
      <c r="Q59">
        <v>5660.2569532269699</v>
      </c>
      <c r="R59">
        <v>6175.515286560305</v>
      </c>
      <c r="T59" s="16">
        <f t="shared" si="22"/>
        <v>0</v>
      </c>
      <c r="U59" s="16">
        <f t="shared" si="23"/>
        <v>0</v>
      </c>
      <c r="V59" s="16">
        <f t="shared" si="24"/>
        <v>0</v>
      </c>
      <c r="W59" s="16">
        <f t="shared" si="25"/>
        <v>0</v>
      </c>
      <c r="X59" s="16">
        <f t="shared" si="26"/>
        <v>0</v>
      </c>
      <c r="Y59" s="16">
        <f t="shared" si="27"/>
        <v>0</v>
      </c>
      <c r="Z59" s="16">
        <f t="shared" si="28"/>
        <v>0</v>
      </c>
      <c r="AA59" s="16">
        <f t="shared" si="19"/>
        <v>0</v>
      </c>
      <c r="AB59" s="16"/>
      <c r="AC59" s="16"/>
    </row>
    <row r="60" spans="1:29" x14ac:dyDescent="0.25">
      <c r="A60" s="3"/>
      <c r="B60" s="3">
        <v>150</v>
      </c>
      <c r="C60" s="3">
        <v>519</v>
      </c>
      <c r="D60" s="7">
        <f>C60*V30</f>
        <v>4605.8454862165245</v>
      </c>
      <c r="E60" s="7">
        <f>C60*V31</f>
        <v>4826.8529862165242</v>
      </c>
      <c r="F60" s="7">
        <f>C60*V32</f>
        <v>5037.3363195498578</v>
      </c>
      <c r="G60" s="7">
        <f>C60*V33</f>
        <v>5268.8679862165245</v>
      </c>
      <c r="H60" s="7">
        <f>C60*V34</f>
        <v>5489.8754862165251</v>
      </c>
      <c r="I60" s="7">
        <f>C60*V35</f>
        <v>6069.5730552165232</v>
      </c>
      <c r="J60" s="7">
        <f>C60*V36</f>
        <v>6622.0918052165252</v>
      </c>
      <c r="L60">
        <v>4605.8454862165245</v>
      </c>
      <c r="M60">
        <v>4826.8529862165242</v>
      </c>
      <c r="N60">
        <v>5037.3363195498578</v>
      </c>
      <c r="O60">
        <v>5268.8679862165245</v>
      </c>
      <c r="P60">
        <v>5489.8754862165251</v>
      </c>
      <c r="Q60">
        <v>6069.5730552165232</v>
      </c>
      <c r="R60">
        <v>6622.0918052165252</v>
      </c>
      <c r="T60" s="16">
        <f t="shared" si="22"/>
        <v>0</v>
      </c>
      <c r="U60" s="16">
        <f t="shared" si="23"/>
        <v>0</v>
      </c>
      <c r="V60" s="16">
        <f t="shared" si="24"/>
        <v>0</v>
      </c>
      <c r="W60" s="16">
        <f t="shared" si="25"/>
        <v>0</v>
      </c>
      <c r="X60" s="16">
        <f t="shared" si="26"/>
        <v>0</v>
      </c>
      <c r="Y60" s="16">
        <f t="shared" si="27"/>
        <v>0</v>
      </c>
      <c r="Z60" s="16">
        <f t="shared" si="28"/>
        <v>0</v>
      </c>
      <c r="AA60" s="16">
        <f t="shared" si="19"/>
        <v>0</v>
      </c>
      <c r="AB60" s="16"/>
      <c r="AC60" s="16"/>
    </row>
    <row r="61" spans="1:29" x14ac:dyDescent="0.25">
      <c r="A61" s="3"/>
      <c r="B61" s="3">
        <v>200</v>
      </c>
      <c r="C61" s="3">
        <v>692</v>
      </c>
      <c r="D61" s="7">
        <f>C61*V30</f>
        <v>6141.1273149553663</v>
      </c>
      <c r="E61" s="7">
        <f>C61*V31</f>
        <v>6435.8039816220326</v>
      </c>
      <c r="F61" s="7">
        <f>C61*V32</f>
        <v>6716.4484260664767</v>
      </c>
      <c r="G61" s="7">
        <f>C61*V33</f>
        <v>7025.157314955366</v>
      </c>
      <c r="H61" s="7">
        <f>C61*V34</f>
        <v>7319.8339816220332</v>
      </c>
      <c r="I61" s="7">
        <f>C61*V35</f>
        <v>8092.764073622031</v>
      </c>
      <c r="J61" s="7">
        <f>C61*V36</f>
        <v>8829.4557402887003</v>
      </c>
      <c r="L61">
        <v>6141.1273149553663</v>
      </c>
      <c r="M61">
        <v>6435.8039816220326</v>
      </c>
      <c r="N61">
        <v>6716.4484260664767</v>
      </c>
      <c r="O61">
        <v>7025.157314955366</v>
      </c>
      <c r="P61">
        <v>7319.8339816220332</v>
      </c>
      <c r="Q61">
        <v>8092.764073622031</v>
      </c>
      <c r="R61">
        <v>8829.4557402887003</v>
      </c>
      <c r="T61" s="16">
        <f t="shared" si="22"/>
        <v>0</v>
      </c>
      <c r="U61" s="16">
        <f t="shared" si="23"/>
        <v>0</v>
      </c>
      <c r="V61" s="16">
        <f t="shared" si="24"/>
        <v>0</v>
      </c>
      <c r="W61" s="16">
        <f t="shared" si="25"/>
        <v>0</v>
      </c>
      <c r="X61" s="16">
        <f t="shared" si="26"/>
        <v>0</v>
      </c>
      <c r="Y61" s="16">
        <f t="shared" si="27"/>
        <v>0</v>
      </c>
      <c r="Z61" s="16">
        <f t="shared" si="28"/>
        <v>0</v>
      </c>
      <c r="AA61" s="16">
        <f t="shared" si="19"/>
        <v>0</v>
      </c>
      <c r="AB61" s="16"/>
      <c r="AC61" s="16"/>
    </row>
    <row r="62" spans="1:29" x14ac:dyDescent="0.25">
      <c r="A62" s="3"/>
      <c r="B62" s="3">
        <v>600</v>
      </c>
      <c r="C62" s="3">
        <v>2074</v>
      </c>
      <c r="D62" s="7">
        <f>C62*V30</f>
        <v>18405.633021990503</v>
      </c>
      <c r="E62" s="7">
        <f>C62*V31</f>
        <v>19288.811355323836</v>
      </c>
      <c r="F62" s="7">
        <f>C62*V32</f>
        <v>20129.933577546057</v>
      </c>
      <c r="G62" s="7">
        <f>C62*V33</f>
        <v>21055.168021990503</v>
      </c>
      <c r="H62" s="7">
        <f>C62*V34</f>
        <v>21938.34635532384</v>
      </c>
      <c r="I62" s="7">
        <f>C62*V35</f>
        <v>24254.902729323832</v>
      </c>
      <c r="J62" s="7">
        <f>C62*V36</f>
        <v>26462.848562657175</v>
      </c>
      <c r="L62">
        <v>18405.633021990503</v>
      </c>
      <c r="M62">
        <v>19288.811355323836</v>
      </c>
      <c r="N62">
        <v>20129.933577546057</v>
      </c>
      <c r="O62">
        <v>21055.168021990503</v>
      </c>
      <c r="P62">
        <v>21938.34635532384</v>
      </c>
      <c r="Q62">
        <v>24254.902729323832</v>
      </c>
      <c r="R62">
        <v>26462.848562657175</v>
      </c>
      <c r="T62" s="16">
        <f t="shared" si="22"/>
        <v>0</v>
      </c>
      <c r="U62" s="16">
        <f t="shared" si="23"/>
        <v>0</v>
      </c>
      <c r="V62" s="16">
        <f t="shared" si="24"/>
        <v>0</v>
      </c>
      <c r="W62" s="16">
        <f t="shared" si="25"/>
        <v>0</v>
      </c>
      <c r="X62" s="16">
        <f t="shared" si="26"/>
        <v>0</v>
      </c>
      <c r="Y62" s="16">
        <f t="shared" si="27"/>
        <v>0</v>
      </c>
      <c r="Z62" s="16">
        <f t="shared" si="28"/>
        <v>0</v>
      </c>
      <c r="AA62" s="16">
        <f t="shared" si="19"/>
        <v>0</v>
      </c>
      <c r="AB62" s="16"/>
      <c r="AC62" s="16"/>
    </row>
    <row r="63" spans="1:29" x14ac:dyDescent="0.25">
      <c r="A63" s="15"/>
      <c r="B63" s="6">
        <v>650</v>
      </c>
      <c r="C63" s="3">
        <v>2247</v>
      </c>
      <c r="D63" s="7">
        <f>C63*V30</f>
        <v>19940.914850729347</v>
      </c>
      <c r="E63" s="7">
        <f>C63*V31</f>
        <v>20897.762350729347</v>
      </c>
      <c r="F63" s="3">
        <f>C63*V32</f>
        <v>21809.045684062676</v>
      </c>
      <c r="G63" s="7">
        <f>C63*V33</f>
        <v>22811.457350729346</v>
      </c>
      <c r="H63" s="7">
        <f>C63*V34</f>
        <v>23768.30485072935</v>
      </c>
      <c r="I63" s="7">
        <f>C63*V35</f>
        <v>26278.093747729341</v>
      </c>
      <c r="J63" s="7">
        <f>C63*V36</f>
        <v>28670.21249772935</v>
      </c>
      <c r="L63">
        <v>19940.914850729347</v>
      </c>
      <c r="M63">
        <v>20897.762350729347</v>
      </c>
      <c r="N63">
        <v>21809.045684062676</v>
      </c>
      <c r="O63">
        <v>22811.457350729346</v>
      </c>
      <c r="P63">
        <v>23768.30485072935</v>
      </c>
      <c r="Q63">
        <v>26278.093747729341</v>
      </c>
      <c r="R63">
        <v>28670.21249772935</v>
      </c>
      <c r="T63" s="16">
        <f t="shared" si="22"/>
        <v>0</v>
      </c>
      <c r="U63" s="16">
        <f t="shared" si="23"/>
        <v>0</v>
      </c>
      <c r="V63" s="16">
        <f t="shared" si="24"/>
        <v>0</v>
      </c>
      <c r="W63" s="16">
        <f t="shared" si="25"/>
        <v>0</v>
      </c>
      <c r="X63" s="16">
        <f t="shared" si="26"/>
        <v>0</v>
      </c>
      <c r="Y63" s="16">
        <f t="shared" si="27"/>
        <v>0</v>
      </c>
      <c r="Z63" s="16">
        <f t="shared" si="28"/>
        <v>0</v>
      </c>
      <c r="AA63" s="16">
        <f t="shared" si="19"/>
        <v>0</v>
      </c>
      <c r="AB63" s="16"/>
      <c r="AC63" s="16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abSelected="1" topLeftCell="B1" workbookViewId="0">
      <selection activeCell="T22" sqref="T22"/>
    </sheetView>
  </sheetViews>
  <sheetFormatPr defaultRowHeight="15" x14ac:dyDescent="0.25"/>
  <cols>
    <col min="11" max="11" width="11.7109375" customWidth="1"/>
    <col min="17" max="17" width="10" customWidth="1"/>
  </cols>
  <sheetData>
    <row r="1" spans="1:28" x14ac:dyDescent="0.25">
      <c r="F1" s="1" t="s">
        <v>0</v>
      </c>
      <c r="G1" s="1"/>
      <c r="H1" s="1" t="s">
        <v>1</v>
      </c>
      <c r="I1" s="1"/>
      <c r="U1" t="s">
        <v>82</v>
      </c>
    </row>
    <row r="2" spans="1:28" s="21" customFormat="1" ht="60" x14ac:dyDescent="0.25">
      <c r="A2" s="22" t="s">
        <v>3</v>
      </c>
      <c r="B2" s="23" t="s">
        <v>4</v>
      </c>
      <c r="C2" s="23" t="s">
        <v>5</v>
      </c>
      <c r="D2" s="23" t="s">
        <v>6</v>
      </c>
      <c r="E2" s="23"/>
      <c r="F2" s="23" t="s">
        <v>7</v>
      </c>
      <c r="G2" s="23" t="s">
        <v>8</v>
      </c>
      <c r="H2" s="22" t="s">
        <v>9</v>
      </c>
      <c r="I2" s="22" t="s">
        <v>10</v>
      </c>
      <c r="J2" s="22" t="s">
        <v>11</v>
      </c>
      <c r="K2" s="23" t="s">
        <v>12</v>
      </c>
      <c r="L2" s="22" t="s">
        <v>13</v>
      </c>
      <c r="M2" s="22" t="s">
        <v>14</v>
      </c>
      <c r="N2" s="22" t="s">
        <v>15</v>
      </c>
      <c r="O2" s="23" t="s">
        <v>16</v>
      </c>
      <c r="P2" s="23" t="s">
        <v>17</v>
      </c>
      <c r="Q2" s="22" t="s">
        <v>18</v>
      </c>
      <c r="R2" s="22" t="s">
        <v>19</v>
      </c>
      <c r="S2" s="22" t="s">
        <v>20</v>
      </c>
      <c r="T2" s="23" t="s">
        <v>21</v>
      </c>
      <c r="U2" s="23"/>
      <c r="V2" s="24" t="s">
        <v>22</v>
      </c>
      <c r="W2" s="25" t="s">
        <v>23</v>
      </c>
      <c r="X2" s="22" t="s">
        <v>24</v>
      </c>
      <c r="Y2" s="22" t="s">
        <v>25</v>
      </c>
      <c r="Z2" s="23" t="s">
        <v>5</v>
      </c>
      <c r="AA2" s="23" t="s">
        <v>6</v>
      </c>
      <c r="AB2" s="23" t="s">
        <v>21</v>
      </c>
    </row>
    <row r="3" spans="1:28" x14ac:dyDescent="0.25">
      <c r="A3" s="2">
        <v>36</v>
      </c>
      <c r="B3" s="3">
        <v>1600</v>
      </c>
      <c r="C3" s="3">
        <v>526500</v>
      </c>
      <c r="D3" s="7">
        <f t="shared" ref="D3:D9" si="0">C3*B3/1000</f>
        <v>842400</v>
      </c>
      <c r="E3" s="17">
        <v>2.0820000000000002E-2</v>
      </c>
      <c r="F3" s="8">
        <f>+D3*E3</f>
        <v>17538.768</v>
      </c>
      <c r="G3" s="9">
        <f>+D3*0.01365/0.54</f>
        <v>21294</v>
      </c>
      <c r="H3" s="3">
        <v>113</v>
      </c>
      <c r="I3" s="3">
        <v>189</v>
      </c>
      <c r="J3" s="3">
        <v>25000</v>
      </c>
      <c r="K3" s="3">
        <v>13500</v>
      </c>
      <c r="L3" s="7">
        <f t="shared" ref="L3:L8" si="1">F3*I3</f>
        <v>3314827.1520000002</v>
      </c>
      <c r="M3" s="7">
        <f t="shared" ref="M3:M9" si="2">G3*H3</f>
        <v>2406222</v>
      </c>
      <c r="N3" s="7">
        <f>0.12*D3</f>
        <v>101088</v>
      </c>
      <c r="O3" s="7">
        <f>0.2*D3</f>
        <v>168480</v>
      </c>
      <c r="P3" s="3">
        <v>62000</v>
      </c>
      <c r="Q3" s="7">
        <f>L3*2/100</f>
        <v>66296.543040000004</v>
      </c>
      <c r="R3" s="3">
        <v>31000</v>
      </c>
      <c r="S3" s="3">
        <f>D3*2/(100)</f>
        <v>16848</v>
      </c>
      <c r="T3" s="7">
        <f t="shared" ref="T3:T9" si="3">J3+K3+L3+M3+N3+O3+P3+Q3+R3+S3</f>
        <v>6205261.6950400006</v>
      </c>
      <c r="U3" s="7"/>
      <c r="V3" s="10">
        <f t="shared" ref="V3:V9" si="4">T3/D3</f>
        <v>7.3661701033238378</v>
      </c>
      <c r="W3" s="11">
        <v>36</v>
      </c>
      <c r="X3" s="3">
        <v>0.52</v>
      </c>
      <c r="Y3" s="9">
        <f>X3+V3</f>
        <v>7.8861701033238383</v>
      </c>
      <c r="Z3" s="3">
        <v>1500</v>
      </c>
      <c r="AA3" s="3">
        <f>Z3*288/(1000)</f>
        <v>432</v>
      </c>
      <c r="AB3" s="7">
        <f>AA3*Y3</f>
        <v>3406.8254846358982</v>
      </c>
    </row>
    <row r="4" spans="1:28" x14ac:dyDescent="0.25">
      <c r="A4" s="2">
        <v>38</v>
      </c>
      <c r="B4" s="3">
        <v>1600</v>
      </c>
      <c r="C4" s="3">
        <v>526500</v>
      </c>
      <c r="D4" s="7">
        <f t="shared" si="0"/>
        <v>842400</v>
      </c>
      <c r="E4" s="17">
        <v>2.0820000000000002E-2</v>
      </c>
      <c r="F4" s="8">
        <f t="shared" ref="F4:F9" si="5">+D4*E4</f>
        <v>17538.768</v>
      </c>
      <c r="G4" s="9">
        <f>+D4*0.01575/0.54</f>
        <v>24569.999999999996</v>
      </c>
      <c r="H4" s="3">
        <v>113</v>
      </c>
      <c r="I4" s="3">
        <v>189</v>
      </c>
      <c r="J4" s="3">
        <v>25000</v>
      </c>
      <c r="K4" s="3">
        <v>13500</v>
      </c>
      <c r="L4" s="7">
        <f t="shared" si="1"/>
        <v>3314827.1520000002</v>
      </c>
      <c r="M4" s="7">
        <f t="shared" si="2"/>
        <v>2776409.9999999995</v>
      </c>
      <c r="N4" s="7">
        <f t="shared" ref="N4:N9" si="6">0.12*D4</f>
        <v>101088</v>
      </c>
      <c r="O4" s="7">
        <f t="shared" ref="O4:O9" si="7">0.2*D4</f>
        <v>168480</v>
      </c>
      <c r="P4" s="3">
        <v>62000</v>
      </c>
      <c r="Q4" s="7">
        <f t="shared" ref="Q4:Q9" si="8">L4*2/100</f>
        <v>66296.543040000004</v>
      </c>
      <c r="R4" s="3">
        <v>31000</v>
      </c>
      <c r="S4" s="3">
        <f t="shared" ref="S4:S9" si="9">D4*2/(100)</f>
        <v>16848</v>
      </c>
      <c r="T4" s="7">
        <f t="shared" si="3"/>
        <v>6575449.6950399997</v>
      </c>
      <c r="U4" s="7"/>
      <c r="V4" s="10">
        <f t="shared" si="4"/>
        <v>7.8056145477682808</v>
      </c>
      <c r="W4" s="11">
        <v>38</v>
      </c>
      <c r="X4" s="3">
        <v>0.54</v>
      </c>
      <c r="Y4" s="9">
        <f t="shared" ref="Y4:Y9" si="10">X4+V4</f>
        <v>8.3456145477682817</v>
      </c>
      <c r="Z4" s="3">
        <v>1500</v>
      </c>
      <c r="AA4" s="3">
        <f t="shared" ref="AA4:AA9" si="11">Z4*288/(1000)</f>
        <v>432</v>
      </c>
      <c r="AB4" s="7">
        <f t="shared" ref="AB4:AB9" si="12">AA4*Y4</f>
        <v>3605.3054846358978</v>
      </c>
    </row>
    <row r="5" spans="1:28" x14ac:dyDescent="0.25">
      <c r="A5" s="2">
        <v>40</v>
      </c>
      <c r="B5" s="3">
        <v>1600</v>
      </c>
      <c r="C5" s="3">
        <v>526500</v>
      </c>
      <c r="D5" s="7">
        <f t="shared" si="0"/>
        <v>842400</v>
      </c>
      <c r="E5" s="17">
        <v>2.0820000000000002E-2</v>
      </c>
      <c r="F5" s="8">
        <f t="shared" si="5"/>
        <v>17538.768</v>
      </c>
      <c r="G5" s="9">
        <f>+D5*0.01775/0.54</f>
        <v>27689.999999999996</v>
      </c>
      <c r="H5" s="3">
        <v>113</v>
      </c>
      <c r="I5" s="3">
        <v>189</v>
      </c>
      <c r="J5" s="3">
        <v>25000</v>
      </c>
      <c r="K5" s="3">
        <v>13500</v>
      </c>
      <c r="L5" s="7">
        <f t="shared" si="1"/>
        <v>3314827.1520000002</v>
      </c>
      <c r="M5" s="7">
        <f t="shared" si="2"/>
        <v>3128969.9999999995</v>
      </c>
      <c r="N5" s="7">
        <f t="shared" si="6"/>
        <v>101088</v>
      </c>
      <c r="O5" s="7">
        <f t="shared" si="7"/>
        <v>168480</v>
      </c>
      <c r="P5" s="3">
        <v>62000</v>
      </c>
      <c r="Q5" s="7">
        <f t="shared" si="8"/>
        <v>66296.543040000004</v>
      </c>
      <c r="R5" s="3">
        <v>31000</v>
      </c>
      <c r="S5" s="3">
        <f>D5*2/(100)</f>
        <v>16848</v>
      </c>
      <c r="T5" s="7">
        <f t="shared" si="3"/>
        <v>6928009.6950399997</v>
      </c>
      <c r="U5" s="7"/>
      <c r="V5" s="10">
        <f t="shared" si="4"/>
        <v>8.2241330662867984</v>
      </c>
      <c r="W5" s="11">
        <v>40</v>
      </c>
      <c r="X5" s="3">
        <v>0.56999999999999995</v>
      </c>
      <c r="Y5" s="9">
        <f>X5+V5</f>
        <v>8.7941330662867987</v>
      </c>
      <c r="Z5" s="3">
        <v>1500</v>
      </c>
      <c r="AA5" s="3">
        <f t="shared" si="11"/>
        <v>432</v>
      </c>
      <c r="AB5" s="7">
        <f t="shared" si="12"/>
        <v>3799.0654846358971</v>
      </c>
    </row>
    <row r="6" spans="1:28" x14ac:dyDescent="0.25">
      <c r="A6" s="2">
        <v>42</v>
      </c>
      <c r="B6" s="3">
        <v>1600</v>
      </c>
      <c r="C6" s="3">
        <v>526500</v>
      </c>
      <c r="D6" s="7">
        <f t="shared" si="0"/>
        <v>842400</v>
      </c>
      <c r="E6" s="17">
        <v>2.0820000000000002E-2</v>
      </c>
      <c r="F6" s="8">
        <f t="shared" si="5"/>
        <v>17538.768</v>
      </c>
      <c r="G6" s="9">
        <f>+D6*0.01995/0.54</f>
        <v>31121.999999999993</v>
      </c>
      <c r="H6" s="3">
        <v>113</v>
      </c>
      <c r="I6" s="3">
        <v>189</v>
      </c>
      <c r="J6" s="3">
        <v>25000</v>
      </c>
      <c r="K6" s="3">
        <v>13500</v>
      </c>
      <c r="L6" s="7">
        <f t="shared" si="1"/>
        <v>3314827.1520000002</v>
      </c>
      <c r="M6" s="7">
        <f t="shared" si="2"/>
        <v>3516785.9999999991</v>
      </c>
      <c r="N6" s="7">
        <f t="shared" si="6"/>
        <v>101088</v>
      </c>
      <c r="O6" s="7">
        <f t="shared" si="7"/>
        <v>168480</v>
      </c>
      <c r="P6" s="3">
        <v>62000</v>
      </c>
      <c r="Q6" s="7">
        <f t="shared" si="8"/>
        <v>66296.543040000004</v>
      </c>
      <c r="R6" s="3">
        <v>31000</v>
      </c>
      <c r="S6" s="3">
        <f t="shared" si="9"/>
        <v>16848</v>
      </c>
      <c r="T6" s="7">
        <f t="shared" si="3"/>
        <v>7315825.6950399987</v>
      </c>
      <c r="U6" s="7"/>
      <c r="V6" s="10">
        <f t="shared" si="4"/>
        <v>8.6845034366571685</v>
      </c>
      <c r="W6" s="11">
        <v>42</v>
      </c>
      <c r="X6" s="3">
        <v>0.6</v>
      </c>
      <c r="Y6" s="9">
        <f t="shared" si="10"/>
        <v>9.2845034366571682</v>
      </c>
      <c r="Z6" s="3">
        <v>1500</v>
      </c>
      <c r="AA6" s="3">
        <f t="shared" si="11"/>
        <v>432</v>
      </c>
      <c r="AB6" s="7">
        <f t="shared" si="12"/>
        <v>4010.9054846358968</v>
      </c>
    </row>
    <row r="7" spans="1:28" x14ac:dyDescent="0.25">
      <c r="A7" s="2">
        <v>44</v>
      </c>
      <c r="B7" s="3">
        <v>1600</v>
      </c>
      <c r="C7" s="3">
        <v>526500</v>
      </c>
      <c r="D7" s="7">
        <f t="shared" si="0"/>
        <v>842400</v>
      </c>
      <c r="E7" s="17">
        <v>2.0820000000000002E-2</v>
      </c>
      <c r="F7" s="8">
        <f t="shared" si="5"/>
        <v>17538.768</v>
      </c>
      <c r="G7" s="9">
        <f>+D7*0.02205/0.54</f>
        <v>34398</v>
      </c>
      <c r="H7" s="3">
        <v>113</v>
      </c>
      <c r="I7" s="3">
        <v>189</v>
      </c>
      <c r="J7" s="3">
        <v>25000</v>
      </c>
      <c r="K7" s="3">
        <v>13500</v>
      </c>
      <c r="L7" s="7">
        <f t="shared" si="1"/>
        <v>3314827.1520000002</v>
      </c>
      <c r="M7" s="7">
        <f t="shared" si="2"/>
        <v>3886974</v>
      </c>
      <c r="N7" s="7">
        <f t="shared" si="6"/>
        <v>101088</v>
      </c>
      <c r="O7" s="7">
        <f t="shared" si="7"/>
        <v>168480</v>
      </c>
      <c r="P7" s="3">
        <v>62000</v>
      </c>
      <c r="Q7" s="7">
        <f t="shared" si="8"/>
        <v>66296.543040000004</v>
      </c>
      <c r="R7" s="3">
        <v>31000</v>
      </c>
      <c r="S7" s="3">
        <f t="shared" si="9"/>
        <v>16848</v>
      </c>
      <c r="T7" s="7">
        <f t="shared" si="3"/>
        <v>7686013.6950400006</v>
      </c>
      <c r="U7" s="7"/>
      <c r="V7" s="10">
        <f t="shared" si="4"/>
        <v>9.1239478811016159</v>
      </c>
      <c r="W7" s="11">
        <v>44</v>
      </c>
      <c r="X7" s="3">
        <v>0.63</v>
      </c>
      <c r="Y7" s="9">
        <f t="shared" si="10"/>
        <v>9.7539478811016167</v>
      </c>
      <c r="Z7" s="3">
        <v>1500</v>
      </c>
      <c r="AA7" s="3">
        <f t="shared" si="11"/>
        <v>432</v>
      </c>
      <c r="AB7" s="7">
        <f t="shared" si="12"/>
        <v>4213.7054846358988</v>
      </c>
    </row>
    <row r="8" spans="1:28" x14ac:dyDescent="0.25">
      <c r="A8" s="12">
        <v>50</v>
      </c>
      <c r="B8" s="3">
        <v>1600</v>
      </c>
      <c r="C8" s="3">
        <v>526500</v>
      </c>
      <c r="D8" s="7">
        <f t="shared" si="0"/>
        <v>842400</v>
      </c>
      <c r="E8" s="18">
        <v>2.6245000000000001E-2</v>
      </c>
      <c r="F8" s="8">
        <f t="shared" si="5"/>
        <v>22108.788</v>
      </c>
      <c r="G8" s="9">
        <f>+D8*0.02205/0.54</f>
        <v>34398</v>
      </c>
      <c r="H8" s="3">
        <v>113</v>
      </c>
      <c r="I8" s="3">
        <v>189</v>
      </c>
      <c r="J8" s="3">
        <v>25000</v>
      </c>
      <c r="K8" s="3">
        <v>13500</v>
      </c>
      <c r="L8" s="7">
        <f t="shared" si="1"/>
        <v>4178560.932</v>
      </c>
      <c r="M8" s="7">
        <f t="shared" si="2"/>
        <v>3886974</v>
      </c>
      <c r="N8" s="7">
        <f t="shared" si="6"/>
        <v>101088</v>
      </c>
      <c r="O8" s="7">
        <f t="shared" si="7"/>
        <v>168480</v>
      </c>
      <c r="P8" s="3">
        <v>62000</v>
      </c>
      <c r="Q8" s="7">
        <f t="shared" si="8"/>
        <v>83571.218640000006</v>
      </c>
      <c r="R8" s="3">
        <v>31000</v>
      </c>
      <c r="S8" s="3">
        <f t="shared" si="9"/>
        <v>16848</v>
      </c>
      <c r="T8" s="7">
        <f t="shared" si="3"/>
        <v>8567022.1506399997</v>
      </c>
      <c r="U8" s="7"/>
      <c r="V8" s="10">
        <f t="shared" si="4"/>
        <v>10.169779381101614</v>
      </c>
      <c r="W8" s="11">
        <v>50</v>
      </c>
      <c r="X8" s="3">
        <v>0.72</v>
      </c>
      <c r="Y8" s="9">
        <f t="shared" si="10"/>
        <v>10.889779381101615</v>
      </c>
      <c r="Z8" s="3">
        <v>1500</v>
      </c>
      <c r="AA8" s="3">
        <f t="shared" si="11"/>
        <v>432</v>
      </c>
      <c r="AB8" s="7">
        <f t="shared" si="12"/>
        <v>4704.3846926358974</v>
      </c>
    </row>
    <row r="9" spans="1:28" x14ac:dyDescent="0.25">
      <c r="A9" s="12">
        <v>55</v>
      </c>
      <c r="B9" s="3">
        <v>1600</v>
      </c>
      <c r="C9" s="3">
        <v>526500</v>
      </c>
      <c r="D9" s="7">
        <f t="shared" si="0"/>
        <v>842400</v>
      </c>
      <c r="E9" s="18">
        <v>2.6245000000000001E-2</v>
      </c>
      <c r="F9" s="8">
        <f t="shared" si="5"/>
        <v>22108.788</v>
      </c>
      <c r="G9" s="9">
        <f>+D9*0.0273/0.54</f>
        <v>42588</v>
      </c>
      <c r="H9" s="3">
        <v>113</v>
      </c>
      <c r="I9" s="3">
        <v>189</v>
      </c>
      <c r="J9" s="3">
        <v>25000</v>
      </c>
      <c r="K9" s="3">
        <v>13500</v>
      </c>
      <c r="L9" s="7">
        <f>F9*I9</f>
        <v>4178560.932</v>
      </c>
      <c r="M9" s="7">
        <f t="shared" si="2"/>
        <v>4812444</v>
      </c>
      <c r="N9" s="7">
        <f t="shared" si="6"/>
        <v>101088</v>
      </c>
      <c r="O9" s="7">
        <f t="shared" si="7"/>
        <v>168480</v>
      </c>
      <c r="P9" s="3">
        <v>62000</v>
      </c>
      <c r="Q9" s="7">
        <f t="shared" si="8"/>
        <v>83571.218640000006</v>
      </c>
      <c r="R9" s="3">
        <v>31000</v>
      </c>
      <c r="S9" s="3">
        <f t="shared" si="9"/>
        <v>16848</v>
      </c>
      <c r="T9" s="7">
        <f t="shared" si="3"/>
        <v>9492492.1506399997</v>
      </c>
      <c r="U9" s="7"/>
      <c r="V9" s="10">
        <f t="shared" si="4"/>
        <v>11.268390492212726</v>
      </c>
      <c r="W9" s="11">
        <v>55</v>
      </c>
      <c r="X9" s="3">
        <v>0.78</v>
      </c>
      <c r="Y9" s="9">
        <f t="shared" si="10"/>
        <v>12.048390492212725</v>
      </c>
      <c r="Z9" s="3">
        <v>1500</v>
      </c>
      <c r="AA9" s="3">
        <f t="shared" si="11"/>
        <v>432</v>
      </c>
      <c r="AB9" s="7">
        <f t="shared" si="12"/>
        <v>5204.9046926358969</v>
      </c>
    </row>
    <row r="14" spans="1:28" x14ac:dyDescent="0.25">
      <c r="G14" s="1"/>
      <c r="H14" s="1" t="s">
        <v>26</v>
      </c>
      <c r="I14" s="1"/>
    </row>
    <row r="15" spans="1:28" s="21" customFormat="1" ht="45" x14ac:dyDescent="0.25">
      <c r="B15" s="23" t="s">
        <v>23</v>
      </c>
      <c r="C15" s="23" t="s">
        <v>41</v>
      </c>
      <c r="D15" s="23" t="s">
        <v>4</v>
      </c>
      <c r="E15" s="23" t="s">
        <v>51</v>
      </c>
      <c r="F15" s="23" t="s">
        <v>27</v>
      </c>
      <c r="G15" s="23" t="s">
        <v>6</v>
      </c>
      <c r="H15" s="22" t="s">
        <v>28</v>
      </c>
      <c r="I15" s="22" t="s">
        <v>29</v>
      </c>
      <c r="J15" s="22" t="s">
        <v>30</v>
      </c>
      <c r="K15" s="22" t="s">
        <v>31</v>
      </c>
      <c r="L15" s="22" t="s">
        <v>32</v>
      </c>
      <c r="M15" s="22" t="s">
        <v>33</v>
      </c>
      <c r="N15" s="22" t="s">
        <v>12</v>
      </c>
      <c r="O15" s="22" t="s">
        <v>34</v>
      </c>
      <c r="P15" s="22" t="s">
        <v>15</v>
      </c>
      <c r="Q15" s="22" t="s">
        <v>35</v>
      </c>
      <c r="R15" s="23" t="s">
        <v>36</v>
      </c>
      <c r="S15" s="22" t="s">
        <v>37</v>
      </c>
      <c r="T15" s="23" t="s">
        <v>21</v>
      </c>
      <c r="U15" s="22" t="s">
        <v>38</v>
      </c>
      <c r="V15" s="22" t="s">
        <v>39</v>
      </c>
      <c r="W15" s="22" t="s">
        <v>40</v>
      </c>
      <c r="Y15" s="46" t="s">
        <v>43</v>
      </c>
      <c r="Z15" s="46" t="s">
        <v>23</v>
      </c>
      <c r="AA15" s="48" t="s">
        <v>81</v>
      </c>
    </row>
    <row r="16" spans="1:28" s="34" customFormat="1" x14ac:dyDescent="0.25">
      <c r="B16" s="30">
        <v>36</v>
      </c>
      <c r="C16" s="31">
        <f>+V3</f>
        <v>7.3661701033238378</v>
      </c>
      <c r="D16" s="30">
        <v>48</v>
      </c>
      <c r="E16" s="30">
        <v>72</v>
      </c>
      <c r="F16" s="30">
        <v>65</v>
      </c>
      <c r="G16" s="30">
        <f>+(D16*E16*F16)/1000</f>
        <v>224.64</v>
      </c>
      <c r="H16" s="30">
        <v>3.5</v>
      </c>
      <c r="I16" s="30">
        <f>H16*38</f>
        <v>133</v>
      </c>
      <c r="J16" s="30">
        <v>45</v>
      </c>
      <c r="K16" s="30">
        <v>12</v>
      </c>
      <c r="L16" s="30">
        <v>12</v>
      </c>
      <c r="M16" s="30">
        <v>8.2100000000000009</v>
      </c>
      <c r="N16" s="30">
        <v>23.2</v>
      </c>
      <c r="O16" s="30">
        <v>7.11</v>
      </c>
      <c r="P16" s="30">
        <v>4.4400000000000004</v>
      </c>
      <c r="Q16" s="30">
        <v>1</v>
      </c>
      <c r="R16" s="30">
        <v>1</v>
      </c>
      <c r="S16" s="30">
        <v>6.22</v>
      </c>
      <c r="T16" s="30"/>
      <c r="U16" s="30">
        <v>180</v>
      </c>
      <c r="V16" s="32">
        <f>T16+U16+(G16*C16)</f>
        <v>1834.7364520106669</v>
      </c>
      <c r="W16" s="33">
        <f>V16/G16</f>
        <v>8.1674521546058898</v>
      </c>
      <c r="Y16" s="47">
        <v>1</v>
      </c>
      <c r="Z16" s="47">
        <v>36</v>
      </c>
      <c r="AA16" s="49">
        <f t="shared" ref="AA16:AA22" si="13">V16/(65)/(24)</f>
        <v>1.1761131102632481</v>
      </c>
    </row>
    <row r="17" spans="1:38" x14ac:dyDescent="0.25">
      <c r="B17" s="3">
        <v>38</v>
      </c>
      <c r="C17" s="9">
        <f t="shared" ref="C17:C22" si="14">+V4</f>
        <v>7.8056145477682808</v>
      </c>
      <c r="D17" s="3">
        <v>48</v>
      </c>
      <c r="E17" s="3">
        <v>72</v>
      </c>
      <c r="F17" s="3">
        <v>65</v>
      </c>
      <c r="G17" s="3">
        <f t="shared" ref="G17:G22" si="15">+(D17*E17*F17)/1000</f>
        <v>224.64</v>
      </c>
      <c r="H17" s="3">
        <v>3.5</v>
      </c>
      <c r="I17" s="30">
        <f t="shared" ref="I17:I22" si="16">H17*38</f>
        <v>133</v>
      </c>
      <c r="J17" s="3">
        <v>45</v>
      </c>
      <c r="K17" s="3">
        <v>12</v>
      </c>
      <c r="L17" s="3">
        <v>12</v>
      </c>
      <c r="M17" s="3">
        <v>8.2100000000000009</v>
      </c>
      <c r="N17" s="3">
        <v>23.2</v>
      </c>
      <c r="O17" s="3">
        <v>7.11</v>
      </c>
      <c r="P17" s="3">
        <v>4.4400000000000004</v>
      </c>
      <c r="Q17" s="3">
        <v>1</v>
      </c>
      <c r="R17" s="3">
        <v>1</v>
      </c>
      <c r="S17" s="3">
        <v>6.22</v>
      </c>
      <c r="T17" s="3"/>
      <c r="U17" s="3">
        <v>180</v>
      </c>
      <c r="V17" s="13">
        <f>T17+U17+(G17*C17)</f>
        <v>1933.4532520106666</v>
      </c>
      <c r="W17" s="14">
        <f>V17/G17</f>
        <v>8.6068965990503319</v>
      </c>
      <c r="Y17" s="11">
        <v>2</v>
      </c>
      <c r="Z17" s="11">
        <v>38</v>
      </c>
      <c r="AA17" s="49">
        <f>V17/(65)/(24)</f>
        <v>1.2393931102632478</v>
      </c>
    </row>
    <row r="18" spans="1:38" s="29" customFormat="1" x14ac:dyDescent="0.25">
      <c r="B18" s="6">
        <v>40</v>
      </c>
      <c r="C18" s="26">
        <f t="shared" si="14"/>
        <v>8.2241330662867984</v>
      </c>
      <c r="D18" s="6">
        <v>48</v>
      </c>
      <c r="E18" s="3">
        <v>72</v>
      </c>
      <c r="F18" s="6">
        <v>65</v>
      </c>
      <c r="G18" s="3">
        <f t="shared" si="15"/>
        <v>224.64</v>
      </c>
      <c r="H18" s="6">
        <v>3.5</v>
      </c>
      <c r="I18" s="30">
        <f t="shared" si="16"/>
        <v>133</v>
      </c>
      <c r="J18" s="6">
        <v>45</v>
      </c>
      <c r="K18" s="6">
        <v>12</v>
      </c>
      <c r="L18" s="6">
        <v>12</v>
      </c>
      <c r="M18" s="6">
        <v>8.2100000000000009</v>
      </c>
      <c r="N18" s="6">
        <v>23.2</v>
      </c>
      <c r="O18" s="6">
        <v>7.11</v>
      </c>
      <c r="P18" s="6">
        <v>4.4400000000000004</v>
      </c>
      <c r="Q18" s="6">
        <v>1</v>
      </c>
      <c r="R18" s="6">
        <v>1</v>
      </c>
      <c r="S18" s="6">
        <v>6.22</v>
      </c>
      <c r="T18" s="6"/>
      <c r="U18" s="6">
        <v>180</v>
      </c>
      <c r="V18" s="27">
        <f>T18+U18+(G18*C18)</f>
        <v>2027.4692520106662</v>
      </c>
      <c r="W18" s="28">
        <f>V18/G18</f>
        <v>9.0254151175688495</v>
      </c>
      <c r="Y18" s="11">
        <v>3</v>
      </c>
      <c r="Z18" s="11">
        <v>40</v>
      </c>
      <c r="AA18" s="49">
        <f t="shared" si="13"/>
        <v>1.2996597769299143</v>
      </c>
    </row>
    <row r="19" spans="1:38" x14ac:dyDescent="0.25">
      <c r="B19" s="3">
        <v>42</v>
      </c>
      <c r="C19" s="9">
        <f t="shared" si="14"/>
        <v>8.6845034366571685</v>
      </c>
      <c r="D19" s="3">
        <v>48</v>
      </c>
      <c r="E19" s="3">
        <v>72</v>
      </c>
      <c r="F19" s="3">
        <v>65</v>
      </c>
      <c r="G19" s="3">
        <f t="shared" si="15"/>
        <v>224.64</v>
      </c>
      <c r="H19" s="3">
        <v>3.5</v>
      </c>
      <c r="I19" s="30">
        <f t="shared" si="16"/>
        <v>133</v>
      </c>
      <c r="J19" s="3">
        <v>45</v>
      </c>
      <c r="K19" s="3">
        <v>12</v>
      </c>
      <c r="L19" s="3">
        <v>12</v>
      </c>
      <c r="M19" s="3">
        <v>8.2100000000000009</v>
      </c>
      <c r="N19" s="3">
        <v>23.2</v>
      </c>
      <c r="O19" s="3">
        <v>7.11</v>
      </c>
      <c r="P19" s="3">
        <v>4.4400000000000004</v>
      </c>
      <c r="Q19" s="3">
        <v>1</v>
      </c>
      <c r="R19" s="3">
        <v>1</v>
      </c>
      <c r="S19" s="3">
        <v>6.22</v>
      </c>
      <c r="T19" s="3"/>
      <c r="U19" s="3">
        <v>180</v>
      </c>
      <c r="V19" s="13">
        <f>T19+U19+(G19*C19)</f>
        <v>2130.8868520106662</v>
      </c>
      <c r="W19" s="14">
        <f>V19/G19</f>
        <v>9.4857854879392196</v>
      </c>
      <c r="Y19" s="11">
        <v>4</v>
      </c>
      <c r="Z19" s="11">
        <v>42</v>
      </c>
      <c r="AA19" s="49">
        <f t="shared" si="13"/>
        <v>1.3659531102632476</v>
      </c>
    </row>
    <row r="20" spans="1:38" x14ac:dyDescent="0.25">
      <c r="B20" s="11">
        <v>44</v>
      </c>
      <c r="C20" s="9">
        <f t="shared" si="14"/>
        <v>9.1239478811016159</v>
      </c>
      <c r="D20" s="3">
        <v>48</v>
      </c>
      <c r="E20" s="3">
        <v>72</v>
      </c>
      <c r="F20" s="3">
        <v>65</v>
      </c>
      <c r="G20" s="3">
        <f t="shared" si="15"/>
        <v>224.64</v>
      </c>
      <c r="H20" s="3">
        <v>3.5</v>
      </c>
      <c r="I20" s="30">
        <f t="shared" si="16"/>
        <v>133</v>
      </c>
      <c r="J20" s="3">
        <v>45</v>
      </c>
      <c r="K20" s="3">
        <v>12</v>
      </c>
      <c r="L20" s="3">
        <v>12</v>
      </c>
      <c r="M20" s="3">
        <v>8.2100000000000009</v>
      </c>
      <c r="N20" s="3">
        <v>23.2</v>
      </c>
      <c r="O20" s="3">
        <v>7.11</v>
      </c>
      <c r="P20" s="3">
        <v>4.4400000000000004</v>
      </c>
      <c r="Q20" s="3">
        <v>1</v>
      </c>
      <c r="R20" s="3">
        <v>1</v>
      </c>
      <c r="S20" s="3">
        <v>6.22</v>
      </c>
      <c r="T20" s="3"/>
      <c r="U20" s="3">
        <v>180</v>
      </c>
      <c r="V20" s="13">
        <f>T20+U20+(G20*C20)</f>
        <v>2229.6036520106668</v>
      </c>
      <c r="W20" s="14">
        <f>V20/G20</f>
        <v>9.925229932383667</v>
      </c>
      <c r="Y20" s="11">
        <v>5</v>
      </c>
      <c r="Z20" s="11">
        <v>45</v>
      </c>
      <c r="AA20" s="49">
        <f t="shared" si="13"/>
        <v>1.4292331102632481</v>
      </c>
    </row>
    <row r="21" spans="1:38" x14ac:dyDescent="0.25">
      <c r="B21" s="3">
        <v>50</v>
      </c>
      <c r="C21" s="9">
        <f t="shared" si="14"/>
        <v>10.169779381101614</v>
      </c>
      <c r="D21" s="3">
        <v>48</v>
      </c>
      <c r="E21" s="3">
        <v>72</v>
      </c>
      <c r="F21" s="3">
        <v>65</v>
      </c>
      <c r="G21" s="3">
        <f t="shared" si="15"/>
        <v>224.64</v>
      </c>
      <c r="H21" s="3">
        <v>3.5</v>
      </c>
      <c r="I21" s="30">
        <f t="shared" si="16"/>
        <v>133</v>
      </c>
      <c r="J21" s="3">
        <v>45</v>
      </c>
      <c r="K21" s="3">
        <v>12</v>
      </c>
      <c r="L21" s="3">
        <v>12</v>
      </c>
      <c r="M21" s="3">
        <v>8.2100000000000009</v>
      </c>
      <c r="N21" s="3">
        <v>23.2</v>
      </c>
      <c r="O21" s="3">
        <v>7.11</v>
      </c>
      <c r="P21" s="3">
        <v>4.4400000000000004</v>
      </c>
      <c r="Q21" s="3">
        <v>1</v>
      </c>
      <c r="R21" s="3">
        <v>1</v>
      </c>
      <c r="S21" s="3">
        <v>6.22</v>
      </c>
      <c r="T21" s="3"/>
      <c r="U21" s="3">
        <v>180</v>
      </c>
      <c r="V21" s="13">
        <f t="shared" ref="V21:V22" si="17">T21+U21+(G21*C21)</f>
        <v>2464.5392401706667</v>
      </c>
      <c r="W21" s="14">
        <f t="shared" ref="W21:W22" si="18">V21/G21</f>
        <v>10.971061432383667</v>
      </c>
      <c r="Y21" s="11">
        <v>6</v>
      </c>
      <c r="Z21" s="11">
        <v>50</v>
      </c>
      <c r="AA21" s="49">
        <f t="shared" si="13"/>
        <v>1.5798328462632478</v>
      </c>
    </row>
    <row r="22" spans="1:38" x14ac:dyDescent="0.25">
      <c r="B22" s="3">
        <v>55</v>
      </c>
      <c r="C22" s="9">
        <f t="shared" si="14"/>
        <v>11.268390492212726</v>
      </c>
      <c r="D22" s="3">
        <v>48</v>
      </c>
      <c r="E22" s="3">
        <v>72</v>
      </c>
      <c r="F22" s="3">
        <v>65</v>
      </c>
      <c r="G22" s="3">
        <f t="shared" si="15"/>
        <v>224.64</v>
      </c>
      <c r="H22" s="3">
        <v>3.5</v>
      </c>
      <c r="I22" s="30">
        <f t="shared" si="16"/>
        <v>133</v>
      </c>
      <c r="J22" s="3">
        <v>45</v>
      </c>
      <c r="K22" s="3">
        <v>12</v>
      </c>
      <c r="L22" s="3">
        <v>12</v>
      </c>
      <c r="M22" s="3">
        <v>8.2100000000000009</v>
      </c>
      <c r="N22" s="3">
        <v>23.2</v>
      </c>
      <c r="O22" s="3">
        <v>7.11</v>
      </c>
      <c r="P22" s="3">
        <v>4.4400000000000004</v>
      </c>
      <c r="Q22" s="3">
        <v>1</v>
      </c>
      <c r="R22" s="3">
        <v>1</v>
      </c>
      <c r="S22" s="3">
        <v>6.22</v>
      </c>
      <c r="T22" s="3"/>
      <c r="U22" s="3">
        <v>180</v>
      </c>
      <c r="V22" s="13">
        <f t="shared" si="17"/>
        <v>2711.3312401706667</v>
      </c>
      <c r="W22" s="14">
        <f t="shared" si="18"/>
        <v>12.069672543494777</v>
      </c>
      <c r="Y22" s="11">
        <v>7</v>
      </c>
      <c r="Z22" s="11">
        <v>55</v>
      </c>
      <c r="AA22" s="49">
        <f t="shared" si="13"/>
        <v>1.7380328462632477</v>
      </c>
    </row>
    <row r="26" spans="1:38" s="20" customFormat="1" x14ac:dyDescent="0.25">
      <c r="A26" s="19" t="s">
        <v>43</v>
      </c>
      <c r="B26" s="19" t="s">
        <v>5</v>
      </c>
      <c r="C26" s="19" t="s">
        <v>44</v>
      </c>
      <c r="D26" s="19" t="s">
        <v>45</v>
      </c>
      <c r="E26" s="19" t="s">
        <v>46</v>
      </c>
      <c r="F26" s="19" t="s">
        <v>47</v>
      </c>
      <c r="G26" s="19" t="s">
        <v>52</v>
      </c>
      <c r="H26" s="19" t="s">
        <v>49</v>
      </c>
      <c r="I26" s="19" t="s">
        <v>50</v>
      </c>
      <c r="J26" s="19" t="s">
        <v>6</v>
      </c>
    </row>
    <row r="27" spans="1:38" s="29" customFormat="1" x14ac:dyDescent="0.25">
      <c r="A27" s="6">
        <v>1</v>
      </c>
      <c r="B27" s="35">
        <v>40</v>
      </c>
      <c r="C27" s="27">
        <f>+J27*$W$16</f>
        <v>1129.0685858527183</v>
      </c>
      <c r="D27" s="27">
        <f>+J27*$W$17</f>
        <v>1189.817385852718</v>
      </c>
      <c r="E27" s="27">
        <f>+J27*$W$18</f>
        <v>1247.6733858527177</v>
      </c>
      <c r="F27" s="27">
        <f>+J27*$W$19</f>
        <v>1311.3149858527179</v>
      </c>
      <c r="G27" s="27">
        <f>+J27*$W$20</f>
        <v>1372.0637858527182</v>
      </c>
      <c r="H27" s="27">
        <f>+J27*$W$21</f>
        <v>1516.6395324127182</v>
      </c>
      <c r="I27" s="27">
        <f>+J27*$W$22</f>
        <v>1668.511532412718</v>
      </c>
      <c r="J27" s="27">
        <f>+($D$16*$E$16*B27)/1000</f>
        <v>138.24</v>
      </c>
    </row>
    <row r="28" spans="1:38" s="29" customFormat="1" ht="30" x14ac:dyDescent="0.25">
      <c r="A28" s="6">
        <v>2</v>
      </c>
      <c r="B28" s="35">
        <v>45</v>
      </c>
      <c r="C28" s="27">
        <f t="shared" ref="C28:C45" si="19">+J28*$W$16</f>
        <v>1270.2021590843081</v>
      </c>
      <c r="D28" s="27">
        <f t="shared" ref="D28:D45" si="20">+J28*$W$17</f>
        <v>1338.5445590843076</v>
      </c>
      <c r="E28" s="27">
        <f t="shared" ref="E28:E45" si="21">+J28*$W$18</f>
        <v>1403.6325590843076</v>
      </c>
      <c r="F28" s="27">
        <f t="shared" ref="F28:F45" si="22">+J28*$W$19</f>
        <v>1475.2293590843076</v>
      </c>
      <c r="G28" s="27">
        <f t="shared" ref="G28:G45" si="23">+J28*$W$20</f>
        <v>1543.571759084308</v>
      </c>
      <c r="H28" s="27">
        <f t="shared" ref="H28:H45" si="24">+J28*$W$21</f>
        <v>1706.219473964308</v>
      </c>
      <c r="I28" s="27">
        <f t="shared" ref="I28:I45" si="25">+J28*$W$22</f>
        <v>1877.0754739643078</v>
      </c>
      <c r="J28" s="27">
        <f t="shared" ref="J28:J45" si="26">+($D$16*$E$16*B28)/1000</f>
        <v>155.52000000000001</v>
      </c>
      <c r="Q28" s="37" t="s">
        <v>54</v>
      </c>
      <c r="R28" s="37" t="s">
        <v>55</v>
      </c>
      <c r="S28" s="37" t="s">
        <v>56</v>
      </c>
      <c r="T28" s="37" t="s">
        <v>57</v>
      </c>
      <c r="U28" s="37" t="s">
        <v>58</v>
      </c>
      <c r="V28" s="37" t="s">
        <v>59</v>
      </c>
      <c r="W28" s="39" t="s">
        <v>60</v>
      </c>
      <c r="X28" s="39" t="s">
        <v>61</v>
      </c>
      <c r="Y28" s="37" t="s">
        <v>55</v>
      </c>
      <c r="Z28" s="37" t="s">
        <v>56</v>
      </c>
      <c r="AA28" s="37" t="s">
        <v>62</v>
      </c>
      <c r="AB28" s="37" t="s">
        <v>63</v>
      </c>
      <c r="AC28" s="39" t="s">
        <v>64</v>
      </c>
      <c r="AD28" s="37" t="s">
        <v>62</v>
      </c>
      <c r="AE28" s="37" t="s">
        <v>65</v>
      </c>
      <c r="AF28" s="39" t="s">
        <v>66</v>
      </c>
      <c r="AG28" s="39" t="s">
        <v>67</v>
      </c>
      <c r="AH28" s="37" t="s">
        <v>68</v>
      </c>
      <c r="AI28" s="39" t="s">
        <v>69</v>
      </c>
      <c r="AJ28" s="37" t="s">
        <v>70</v>
      </c>
      <c r="AK28" s="37" t="s">
        <v>71</v>
      </c>
      <c r="AL28" s="41" t="s">
        <v>72</v>
      </c>
    </row>
    <row r="29" spans="1:38" s="29" customFormat="1" x14ac:dyDescent="0.25">
      <c r="A29" s="6">
        <v>3</v>
      </c>
      <c r="B29" s="35">
        <v>50</v>
      </c>
      <c r="C29" s="27">
        <f t="shared" si="19"/>
        <v>1411.3357323158978</v>
      </c>
      <c r="D29" s="27">
        <f t="shared" si="20"/>
        <v>1487.2717323158975</v>
      </c>
      <c r="E29" s="27">
        <f t="shared" si="21"/>
        <v>1559.5917323158974</v>
      </c>
      <c r="F29" s="27">
        <f t="shared" si="22"/>
        <v>1639.1437323158973</v>
      </c>
      <c r="G29" s="27">
        <f t="shared" si="23"/>
        <v>1715.0797323158977</v>
      </c>
      <c r="H29" s="27">
        <f t="shared" si="24"/>
        <v>1895.7994155158979</v>
      </c>
      <c r="I29" s="27">
        <f t="shared" si="25"/>
        <v>2085.6394155158978</v>
      </c>
      <c r="J29" s="27">
        <f t="shared" si="26"/>
        <v>172.8</v>
      </c>
      <c r="K29" s="44">
        <f>+C29-220</f>
        <v>1191.3357323158978</v>
      </c>
      <c r="L29" s="29">
        <f>+K29/24</f>
        <v>49.638988846495742</v>
      </c>
      <c r="M29" s="29">
        <f>+L29/50</f>
        <v>0.99277977692991481</v>
      </c>
      <c r="Q29" s="35">
        <v>1</v>
      </c>
      <c r="R29" s="35">
        <v>29</v>
      </c>
      <c r="S29" s="35">
        <v>21</v>
      </c>
      <c r="T29" s="35">
        <v>50</v>
      </c>
      <c r="U29" s="15">
        <v>90</v>
      </c>
      <c r="V29" s="15">
        <v>100</v>
      </c>
      <c r="W29" s="35">
        <f>V29*U29*1/(1000)</f>
        <v>9</v>
      </c>
      <c r="X29" s="15">
        <v>0.43465500000000001</v>
      </c>
      <c r="Y29" s="15">
        <v>0.27620499999999998</v>
      </c>
      <c r="Z29" s="15">
        <v>0.36749999999999999</v>
      </c>
      <c r="AA29" s="15">
        <f>0.018375/0.62</f>
        <v>2.9637096774193548E-2</v>
      </c>
      <c r="AB29" s="15">
        <v>189.23</v>
      </c>
      <c r="AC29" s="15">
        <v>116</v>
      </c>
      <c r="AD29" s="15">
        <v>160</v>
      </c>
      <c r="AE29" s="15">
        <f>AB29*Z29</f>
        <v>69.542024999999995</v>
      </c>
      <c r="AF29" s="15">
        <f>AC29*Z29</f>
        <v>42.63</v>
      </c>
      <c r="AG29" s="15">
        <f>AA29*AD29</f>
        <v>4.741935483870968</v>
      </c>
      <c r="AH29" s="15">
        <v>250</v>
      </c>
      <c r="AI29" s="15">
        <f t="shared" ref="AI29:AI35" si="27">+AH29*Y29</f>
        <v>69.051249999999996</v>
      </c>
      <c r="AJ29" s="15">
        <v>33.476712104838697</v>
      </c>
      <c r="AK29" s="15">
        <f t="shared" ref="AK29:AK35" si="28">+AJ29+AI29+AF29+AE29+AG29</f>
        <v>219.44192258870967</v>
      </c>
      <c r="AL29" s="40">
        <v>161</v>
      </c>
    </row>
    <row r="30" spans="1:38" s="29" customFormat="1" x14ac:dyDescent="0.25">
      <c r="A30" s="6">
        <v>4</v>
      </c>
      <c r="B30" s="35">
        <v>55</v>
      </c>
      <c r="C30" s="36">
        <f t="shared" si="19"/>
        <v>1552.4693055474877</v>
      </c>
      <c r="D30" s="27">
        <f t="shared" si="20"/>
        <v>1635.9989055474871</v>
      </c>
      <c r="E30" s="27">
        <f t="shared" si="21"/>
        <v>1715.550905547487</v>
      </c>
      <c r="F30" s="27">
        <f t="shared" si="22"/>
        <v>1803.058105547487</v>
      </c>
      <c r="G30" s="27">
        <f t="shared" si="23"/>
        <v>1886.5877055474875</v>
      </c>
      <c r="H30" s="27">
        <f t="shared" si="24"/>
        <v>2085.3793570674875</v>
      </c>
      <c r="I30" s="27">
        <f t="shared" si="25"/>
        <v>2294.2033570674876</v>
      </c>
      <c r="J30" s="27">
        <f t="shared" si="26"/>
        <v>190.08</v>
      </c>
      <c r="Q30" s="35">
        <v>2</v>
      </c>
      <c r="R30" s="35">
        <v>29</v>
      </c>
      <c r="S30" s="35">
        <v>21</v>
      </c>
      <c r="T30" s="35">
        <v>50</v>
      </c>
      <c r="U30" s="15">
        <v>120</v>
      </c>
      <c r="V30" s="15">
        <v>100</v>
      </c>
      <c r="W30" s="35">
        <f t="shared" ref="W30:W35" si="29">V30*U30*1/(1000)</f>
        <v>12</v>
      </c>
      <c r="X30" s="15">
        <v>0.57954000000000006</v>
      </c>
      <c r="Y30" s="15">
        <v>0.31494</v>
      </c>
      <c r="Z30" s="15">
        <v>0.49</v>
      </c>
      <c r="AA30" s="15">
        <f>0.0245/0.62</f>
        <v>3.9516129032258068E-2</v>
      </c>
      <c r="AB30" s="15">
        <v>189.23</v>
      </c>
      <c r="AC30" s="15">
        <v>116</v>
      </c>
      <c r="AD30" s="15">
        <v>160</v>
      </c>
      <c r="AE30" s="15">
        <f t="shared" ref="AE30:AE35" si="30">AB30*Z30</f>
        <v>92.722699999999989</v>
      </c>
      <c r="AF30" s="15">
        <f t="shared" ref="AF30:AF35" si="31">AC30*Z30</f>
        <v>56.839999999999996</v>
      </c>
      <c r="AG30" s="15">
        <f t="shared" ref="AG30:AG35" si="32">AA30*AD30</f>
        <v>6.3225806451612909</v>
      </c>
      <c r="AH30" s="15">
        <v>250</v>
      </c>
      <c r="AI30" s="15">
        <f t="shared" si="27"/>
        <v>78.734999999999999</v>
      </c>
      <c r="AJ30" s="15">
        <v>47.686282806451608</v>
      </c>
      <c r="AK30" s="15">
        <f t="shared" si="28"/>
        <v>282.30656345161287</v>
      </c>
      <c r="AL30" s="40">
        <v>218</v>
      </c>
    </row>
    <row r="31" spans="1:38" s="29" customFormat="1" x14ac:dyDescent="0.25">
      <c r="A31" s="6">
        <v>5</v>
      </c>
      <c r="B31" s="35">
        <v>60</v>
      </c>
      <c r="C31" s="27">
        <f t="shared" si="19"/>
        <v>1693.6028787790774</v>
      </c>
      <c r="D31" s="27">
        <f t="shared" si="20"/>
        <v>1784.7260787790769</v>
      </c>
      <c r="E31" s="27">
        <f t="shared" si="21"/>
        <v>1871.5100787790768</v>
      </c>
      <c r="F31" s="27">
        <f t="shared" si="22"/>
        <v>1966.9724787790767</v>
      </c>
      <c r="G31" s="27">
        <f t="shared" si="23"/>
        <v>2058.0956787790774</v>
      </c>
      <c r="H31" s="27">
        <f t="shared" si="24"/>
        <v>2274.9592986190773</v>
      </c>
      <c r="I31" s="27">
        <f t="shared" si="25"/>
        <v>2502.7672986190769</v>
      </c>
      <c r="J31" s="27">
        <f t="shared" si="26"/>
        <v>207.36</v>
      </c>
      <c r="Q31" s="35">
        <v>3</v>
      </c>
      <c r="R31" s="35">
        <v>29</v>
      </c>
      <c r="S31" s="35">
        <v>21</v>
      </c>
      <c r="T31" s="35">
        <v>50</v>
      </c>
      <c r="U31" s="15">
        <v>144</v>
      </c>
      <c r="V31" s="15">
        <v>100</v>
      </c>
      <c r="W31" s="35">
        <v>15</v>
      </c>
      <c r="X31" s="15">
        <v>0.86931000000000003</v>
      </c>
      <c r="Y31" s="15">
        <v>0.37792800000000004</v>
      </c>
      <c r="Z31" s="15">
        <v>0.58799999999999997</v>
      </c>
      <c r="AA31" s="15">
        <f>0.0294/0.62</f>
        <v>4.7419354838709675E-2</v>
      </c>
      <c r="AB31" s="15">
        <v>189.23</v>
      </c>
      <c r="AC31" s="15">
        <v>116</v>
      </c>
      <c r="AD31" s="15">
        <v>160</v>
      </c>
      <c r="AE31" s="15">
        <f t="shared" si="30"/>
        <v>111.26723999999999</v>
      </c>
      <c r="AF31" s="15">
        <f t="shared" si="31"/>
        <v>68.207999999999998</v>
      </c>
      <c r="AG31" s="15">
        <f t="shared" si="32"/>
        <v>7.5870967741935482</v>
      </c>
      <c r="AH31" s="15">
        <v>250</v>
      </c>
      <c r="AI31" s="15">
        <f t="shared" si="27"/>
        <v>94.482000000000014</v>
      </c>
      <c r="AJ31" s="15">
        <v>52.623539367741934</v>
      </c>
      <c r="AK31" s="15">
        <f t="shared" si="28"/>
        <v>334.16787614193544</v>
      </c>
      <c r="AL31" s="40">
        <v>267</v>
      </c>
    </row>
    <row r="32" spans="1:38" s="29" customFormat="1" x14ac:dyDescent="0.25">
      <c r="A32" s="6">
        <v>6</v>
      </c>
      <c r="B32" s="35">
        <v>65</v>
      </c>
      <c r="C32" s="27">
        <f t="shared" si="19"/>
        <v>1834.7364520106669</v>
      </c>
      <c r="D32" s="27">
        <f t="shared" si="20"/>
        <v>1933.4532520106663</v>
      </c>
      <c r="E32" s="27">
        <f t="shared" si="21"/>
        <v>2027.4692520106662</v>
      </c>
      <c r="F32" s="27">
        <f t="shared" si="22"/>
        <v>2130.8868520106662</v>
      </c>
      <c r="G32" s="27">
        <f t="shared" si="23"/>
        <v>2229.6036520106668</v>
      </c>
      <c r="H32" s="27">
        <f t="shared" si="24"/>
        <v>2464.5392401706667</v>
      </c>
      <c r="I32" s="27">
        <f t="shared" si="25"/>
        <v>2711.3312401706667</v>
      </c>
      <c r="J32" s="27">
        <f t="shared" si="26"/>
        <v>224.64</v>
      </c>
      <c r="Q32" s="35">
        <v>4</v>
      </c>
      <c r="R32" s="35">
        <v>29</v>
      </c>
      <c r="S32" s="35">
        <v>21</v>
      </c>
      <c r="T32" s="35">
        <v>50</v>
      </c>
      <c r="U32" s="15">
        <v>180</v>
      </c>
      <c r="V32" s="15">
        <v>100</v>
      </c>
      <c r="W32" s="35">
        <f t="shared" si="29"/>
        <v>18</v>
      </c>
      <c r="X32" s="15">
        <v>0.86931000000000003</v>
      </c>
      <c r="Y32" s="15">
        <v>0.47241</v>
      </c>
      <c r="Z32" s="15">
        <v>0.73499999999999999</v>
      </c>
      <c r="AA32" s="15">
        <f>0.03675/0.62</f>
        <v>5.9274193548387095E-2</v>
      </c>
      <c r="AB32" s="15">
        <v>189.23</v>
      </c>
      <c r="AC32" s="15">
        <v>116</v>
      </c>
      <c r="AD32" s="15">
        <v>160</v>
      </c>
      <c r="AE32" s="15">
        <f t="shared" si="30"/>
        <v>139.08404999999999</v>
      </c>
      <c r="AF32" s="15">
        <f t="shared" si="31"/>
        <v>85.26</v>
      </c>
      <c r="AG32" s="15">
        <f t="shared" si="32"/>
        <v>9.4838709677419359</v>
      </c>
      <c r="AH32" s="15">
        <v>250</v>
      </c>
      <c r="AI32" s="15">
        <f t="shared" si="27"/>
        <v>118.10249999999999</v>
      </c>
      <c r="AJ32" s="15">
        <v>60.029424209677408</v>
      </c>
      <c r="AK32" s="15">
        <f t="shared" si="28"/>
        <v>411.95984517741937</v>
      </c>
      <c r="AL32" s="40">
        <v>327</v>
      </c>
    </row>
    <row r="33" spans="1:40" s="29" customFormat="1" x14ac:dyDescent="0.25">
      <c r="A33" s="6">
        <v>7</v>
      </c>
      <c r="B33" s="35">
        <v>80</v>
      </c>
      <c r="C33" s="27">
        <f t="shared" si="19"/>
        <v>2258.1371717054367</v>
      </c>
      <c r="D33" s="27">
        <f t="shared" si="20"/>
        <v>2379.6347717054359</v>
      </c>
      <c r="E33" s="27">
        <f t="shared" si="21"/>
        <v>2495.3467717054355</v>
      </c>
      <c r="F33" s="27">
        <f t="shared" si="22"/>
        <v>2622.6299717054358</v>
      </c>
      <c r="G33" s="27">
        <f t="shared" si="23"/>
        <v>2744.1275717054364</v>
      </c>
      <c r="H33" s="27">
        <f t="shared" si="24"/>
        <v>3033.2790648254363</v>
      </c>
      <c r="I33" s="27">
        <f t="shared" si="25"/>
        <v>3337.023064825436</v>
      </c>
      <c r="J33" s="27">
        <f t="shared" si="26"/>
        <v>276.48</v>
      </c>
      <c r="Q33" s="35">
        <v>5</v>
      </c>
      <c r="R33" s="35">
        <v>29</v>
      </c>
      <c r="S33" s="35">
        <v>21</v>
      </c>
      <c r="T33" s="35">
        <v>50</v>
      </c>
      <c r="U33" s="15">
        <v>216</v>
      </c>
      <c r="V33" s="15">
        <v>100</v>
      </c>
      <c r="W33" s="35">
        <v>22</v>
      </c>
      <c r="X33" s="15">
        <v>1.0431720000000002</v>
      </c>
      <c r="Y33" s="15">
        <v>0.56689200000000006</v>
      </c>
      <c r="Z33" s="15">
        <v>0.88200000000000001</v>
      </c>
      <c r="AA33" s="15">
        <f>0.0441/0.62</f>
        <v>7.1129032258064523E-2</v>
      </c>
      <c r="AB33" s="15">
        <v>189.23</v>
      </c>
      <c r="AC33" s="15">
        <v>116</v>
      </c>
      <c r="AD33" s="15">
        <v>160</v>
      </c>
      <c r="AE33" s="15">
        <f t="shared" si="30"/>
        <v>166.90085999999999</v>
      </c>
      <c r="AF33" s="15">
        <f t="shared" si="31"/>
        <v>102.312</v>
      </c>
      <c r="AG33" s="15">
        <f t="shared" si="32"/>
        <v>11.380645161290325</v>
      </c>
      <c r="AH33" s="15">
        <v>250</v>
      </c>
      <c r="AI33" s="15">
        <f t="shared" si="27"/>
        <v>141.72300000000001</v>
      </c>
      <c r="AJ33" s="15">
        <v>67.435309051612904</v>
      </c>
      <c r="AK33" s="15">
        <f t="shared" si="28"/>
        <v>489.75181421290324</v>
      </c>
      <c r="AL33" s="40">
        <v>387</v>
      </c>
    </row>
    <row r="34" spans="1:40" s="29" customFormat="1" x14ac:dyDescent="0.25">
      <c r="A34" s="6">
        <v>8</v>
      </c>
      <c r="B34" s="35">
        <v>90</v>
      </c>
      <c r="C34" s="27">
        <f t="shared" si="19"/>
        <v>2540.4043181686161</v>
      </c>
      <c r="D34" s="27">
        <f t="shared" si="20"/>
        <v>2677.0891181686152</v>
      </c>
      <c r="E34" s="27">
        <f t="shared" si="21"/>
        <v>2807.2651181686151</v>
      </c>
      <c r="F34" s="27">
        <f t="shared" si="22"/>
        <v>2950.4587181686152</v>
      </c>
      <c r="G34" s="27">
        <f t="shared" si="23"/>
        <v>3087.1435181686161</v>
      </c>
      <c r="H34" s="27">
        <f t="shared" si="24"/>
        <v>3412.438947928616</v>
      </c>
      <c r="I34" s="27">
        <f t="shared" si="25"/>
        <v>3754.1509479286156</v>
      </c>
      <c r="J34" s="27">
        <f t="shared" si="26"/>
        <v>311.04000000000002</v>
      </c>
      <c r="Q34" s="35">
        <v>6</v>
      </c>
      <c r="R34" s="35">
        <v>29</v>
      </c>
      <c r="S34" s="35">
        <v>21</v>
      </c>
      <c r="T34" s="35">
        <v>50</v>
      </c>
      <c r="U34" s="15">
        <v>240</v>
      </c>
      <c r="V34" s="15">
        <v>100</v>
      </c>
      <c r="W34" s="35">
        <f t="shared" si="29"/>
        <v>24</v>
      </c>
      <c r="X34" s="15">
        <v>1.1590800000000001</v>
      </c>
      <c r="Y34" s="15">
        <v>0.62988</v>
      </c>
      <c r="Z34" s="15">
        <v>0.98</v>
      </c>
      <c r="AA34" s="15">
        <f>0.049/0.62</f>
        <v>7.9032258064516137E-2</v>
      </c>
      <c r="AB34" s="15">
        <v>189.23</v>
      </c>
      <c r="AC34" s="15">
        <v>116</v>
      </c>
      <c r="AD34" s="15">
        <v>160</v>
      </c>
      <c r="AE34" s="15">
        <f t="shared" si="30"/>
        <v>185.44539999999998</v>
      </c>
      <c r="AF34" s="15">
        <f t="shared" si="31"/>
        <v>113.67999999999999</v>
      </c>
      <c r="AG34" s="15">
        <f t="shared" si="32"/>
        <v>12.645161290322582</v>
      </c>
      <c r="AH34" s="15">
        <v>250</v>
      </c>
      <c r="AI34" s="15">
        <f t="shared" si="27"/>
        <v>157.47</v>
      </c>
      <c r="AJ34" s="15">
        <v>72.37256561290323</v>
      </c>
      <c r="AK34" s="15">
        <f t="shared" si="28"/>
        <v>541.61312690322575</v>
      </c>
      <c r="AL34" s="40">
        <v>435</v>
      </c>
    </row>
    <row r="35" spans="1:40" s="29" customFormat="1" x14ac:dyDescent="0.25">
      <c r="A35" s="6">
        <v>9</v>
      </c>
      <c r="B35" s="35">
        <v>100</v>
      </c>
      <c r="C35" s="27">
        <f t="shared" si="19"/>
        <v>2822.6714646317955</v>
      </c>
      <c r="D35" s="27">
        <f t="shared" si="20"/>
        <v>2974.5434646317949</v>
      </c>
      <c r="E35" s="27">
        <f t="shared" si="21"/>
        <v>3119.1834646317948</v>
      </c>
      <c r="F35" s="27">
        <f t="shared" si="22"/>
        <v>3278.2874646317946</v>
      </c>
      <c r="G35" s="27">
        <f t="shared" si="23"/>
        <v>3430.1594646317953</v>
      </c>
      <c r="H35" s="27">
        <f t="shared" si="24"/>
        <v>3791.5988310317957</v>
      </c>
      <c r="I35" s="27">
        <f t="shared" si="25"/>
        <v>4171.2788310317956</v>
      </c>
      <c r="J35" s="27">
        <f t="shared" si="26"/>
        <v>345.6</v>
      </c>
      <c r="O35" s="29">
        <f>109.5+3</f>
        <v>112.5</v>
      </c>
      <c r="Q35" s="35">
        <v>7</v>
      </c>
      <c r="R35" s="35">
        <v>29</v>
      </c>
      <c r="S35" s="35">
        <v>21</v>
      </c>
      <c r="T35" s="35">
        <v>50</v>
      </c>
      <c r="U35" s="15">
        <v>360</v>
      </c>
      <c r="V35" s="15">
        <v>100</v>
      </c>
      <c r="W35" s="35">
        <f t="shared" si="29"/>
        <v>36</v>
      </c>
      <c r="X35" s="15">
        <v>1.7386200000000001</v>
      </c>
      <c r="Y35" s="15">
        <v>0.94481999999999999</v>
      </c>
      <c r="Z35" s="15">
        <v>1.47</v>
      </c>
      <c r="AA35" s="15">
        <f>0.0735/0.62</f>
        <v>0.11854838709677419</v>
      </c>
      <c r="AB35" s="15">
        <v>189.23</v>
      </c>
      <c r="AC35" s="15">
        <v>116</v>
      </c>
      <c r="AD35" s="15">
        <v>160</v>
      </c>
      <c r="AE35" s="15">
        <f t="shared" si="30"/>
        <v>278.16809999999998</v>
      </c>
      <c r="AF35" s="15">
        <f t="shared" si="31"/>
        <v>170.52</v>
      </c>
      <c r="AG35" s="15">
        <f t="shared" si="32"/>
        <v>18.967741935483872</v>
      </c>
      <c r="AH35" s="15">
        <v>250</v>
      </c>
      <c r="AI35" s="15">
        <f t="shared" si="27"/>
        <v>236.20499999999998</v>
      </c>
      <c r="AJ35" s="15">
        <v>97.058848419354831</v>
      </c>
      <c r="AK35" s="15">
        <f t="shared" si="28"/>
        <v>800.91969035483874</v>
      </c>
      <c r="AL35" s="40">
        <v>650</v>
      </c>
    </row>
    <row r="36" spans="1:40" s="29" customFormat="1" x14ac:dyDescent="0.25">
      <c r="A36" s="6">
        <v>10</v>
      </c>
      <c r="B36" s="35">
        <v>110</v>
      </c>
      <c r="C36" s="27">
        <f t="shared" si="19"/>
        <v>3104.9386110949754</v>
      </c>
      <c r="D36" s="27">
        <f t="shared" si="20"/>
        <v>3271.9978110949742</v>
      </c>
      <c r="E36" s="27">
        <f t="shared" si="21"/>
        <v>3431.101811094974</v>
      </c>
      <c r="F36" s="27">
        <f t="shared" si="22"/>
        <v>3606.116211094974</v>
      </c>
      <c r="G36" s="27">
        <f t="shared" si="23"/>
        <v>3773.1754110949751</v>
      </c>
      <c r="H36" s="27">
        <f t="shared" si="24"/>
        <v>4170.758714134975</v>
      </c>
      <c r="I36" s="27">
        <f t="shared" si="25"/>
        <v>4588.4067141349751</v>
      </c>
      <c r="J36" s="27">
        <f t="shared" si="26"/>
        <v>380.16</v>
      </c>
      <c r="Q36" s="35"/>
      <c r="R36" s="35"/>
      <c r="S36" s="35"/>
      <c r="T36" s="35"/>
      <c r="U36" s="35"/>
      <c r="V36" s="35"/>
      <c r="W36" s="3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40"/>
    </row>
    <row r="37" spans="1:40" s="29" customFormat="1" x14ac:dyDescent="0.25">
      <c r="A37" s="6">
        <v>11</v>
      </c>
      <c r="B37" s="35">
        <v>120</v>
      </c>
      <c r="C37" s="27">
        <f t="shared" si="19"/>
        <v>3387.2057575581548</v>
      </c>
      <c r="D37" s="27">
        <f t="shared" si="20"/>
        <v>3569.4521575581539</v>
      </c>
      <c r="E37" s="27">
        <f t="shared" si="21"/>
        <v>3743.0201575581536</v>
      </c>
      <c r="F37" s="27">
        <f t="shared" si="22"/>
        <v>3933.9449575581534</v>
      </c>
      <c r="G37" s="27">
        <f t="shared" si="23"/>
        <v>4116.1913575581548</v>
      </c>
      <c r="H37" s="27">
        <f t="shared" si="24"/>
        <v>4549.9185972381547</v>
      </c>
      <c r="I37" s="27">
        <f t="shared" si="25"/>
        <v>5005.5345972381538</v>
      </c>
      <c r="J37" s="27">
        <f t="shared" si="26"/>
        <v>414.72</v>
      </c>
    </row>
    <row r="38" spans="1:40" s="29" customFormat="1" x14ac:dyDescent="0.25">
      <c r="A38" s="6">
        <v>12</v>
      </c>
      <c r="B38" s="35">
        <v>130</v>
      </c>
      <c r="C38" s="27">
        <f t="shared" si="19"/>
        <v>3669.4729040213338</v>
      </c>
      <c r="D38" s="27">
        <f t="shared" si="20"/>
        <v>3866.9065040213327</v>
      </c>
      <c r="E38" s="27">
        <f t="shared" si="21"/>
        <v>4054.9385040213324</v>
      </c>
      <c r="F38" s="27">
        <f t="shared" si="22"/>
        <v>4261.7737040213324</v>
      </c>
      <c r="G38" s="27">
        <f t="shared" si="23"/>
        <v>4459.2073040213336</v>
      </c>
      <c r="H38" s="27">
        <f t="shared" si="24"/>
        <v>4929.0784803413335</v>
      </c>
      <c r="I38" s="27">
        <f t="shared" si="25"/>
        <v>5422.6624803413333</v>
      </c>
      <c r="J38" s="27">
        <f t="shared" si="26"/>
        <v>449.28</v>
      </c>
    </row>
    <row r="39" spans="1:40" s="29" customFormat="1" x14ac:dyDescent="0.25">
      <c r="A39" s="6">
        <v>13</v>
      </c>
      <c r="B39" s="35">
        <v>150</v>
      </c>
      <c r="C39" s="27">
        <f t="shared" si="19"/>
        <v>4234.007196947693</v>
      </c>
      <c r="D39" s="27">
        <f t="shared" si="20"/>
        <v>4461.8151969476921</v>
      </c>
      <c r="E39" s="27">
        <f t="shared" si="21"/>
        <v>4678.7751969476913</v>
      </c>
      <c r="F39" s="27">
        <f t="shared" si="22"/>
        <v>4917.4311969476912</v>
      </c>
      <c r="G39" s="27">
        <f t="shared" si="23"/>
        <v>5145.239196947693</v>
      </c>
      <c r="H39" s="27">
        <f t="shared" si="24"/>
        <v>5687.3982465476929</v>
      </c>
      <c r="I39" s="27">
        <f t="shared" si="25"/>
        <v>6256.9182465476924</v>
      </c>
      <c r="J39" s="27">
        <f t="shared" si="26"/>
        <v>518.4</v>
      </c>
      <c r="AD39" s="1" t="s">
        <v>80</v>
      </c>
      <c r="AE39" s="1"/>
    </row>
    <row r="40" spans="1:40" s="29" customFormat="1" ht="60" x14ac:dyDescent="0.25">
      <c r="A40" s="6">
        <v>14</v>
      </c>
      <c r="B40" s="35">
        <v>180</v>
      </c>
      <c r="C40" s="27">
        <f t="shared" si="19"/>
        <v>5080.8086363372322</v>
      </c>
      <c r="D40" s="27">
        <f t="shared" si="20"/>
        <v>5354.1782363372304</v>
      </c>
      <c r="E40" s="27">
        <f t="shared" si="21"/>
        <v>5614.5302363372302</v>
      </c>
      <c r="F40" s="27">
        <f t="shared" si="22"/>
        <v>5900.9174363372304</v>
      </c>
      <c r="G40" s="27">
        <f t="shared" si="23"/>
        <v>6174.2870363372322</v>
      </c>
      <c r="H40" s="27">
        <f t="shared" si="24"/>
        <v>6824.877895857232</v>
      </c>
      <c r="I40" s="27">
        <f t="shared" si="25"/>
        <v>7508.3018958572311</v>
      </c>
      <c r="J40" s="27">
        <f t="shared" si="26"/>
        <v>622.08000000000004</v>
      </c>
      <c r="W40" s="35" t="s">
        <v>58</v>
      </c>
      <c r="X40" s="35" t="s">
        <v>75</v>
      </c>
      <c r="Y40" s="35" t="s">
        <v>76</v>
      </c>
      <c r="Z40" s="35" t="s">
        <v>73</v>
      </c>
      <c r="AA40" s="35" t="s">
        <v>78</v>
      </c>
      <c r="AB40" s="35" t="s">
        <v>74</v>
      </c>
      <c r="AC40" s="22" t="s">
        <v>30</v>
      </c>
      <c r="AD40" s="22" t="s">
        <v>31</v>
      </c>
      <c r="AE40" s="22" t="s">
        <v>32</v>
      </c>
      <c r="AF40" s="22" t="s">
        <v>33</v>
      </c>
      <c r="AG40" s="22" t="s">
        <v>12</v>
      </c>
      <c r="AH40" s="22" t="s">
        <v>34</v>
      </c>
      <c r="AI40" s="22" t="s">
        <v>15</v>
      </c>
      <c r="AJ40" s="22" t="s">
        <v>35</v>
      </c>
      <c r="AK40" s="23" t="s">
        <v>36</v>
      </c>
      <c r="AL40" s="22" t="s">
        <v>37</v>
      </c>
      <c r="AM40" s="22" t="s">
        <v>79</v>
      </c>
      <c r="AN40" s="42" t="s">
        <v>77</v>
      </c>
    </row>
    <row r="41" spans="1:40" s="29" customFormat="1" x14ac:dyDescent="0.25">
      <c r="A41" s="6">
        <v>15</v>
      </c>
      <c r="B41" s="35">
        <v>200</v>
      </c>
      <c r="C41" s="27">
        <f t="shared" si="19"/>
        <v>5645.342929263591</v>
      </c>
      <c r="D41" s="27">
        <f t="shared" si="20"/>
        <v>5949.0869292635898</v>
      </c>
      <c r="E41" s="27">
        <f t="shared" si="21"/>
        <v>6238.3669292635896</v>
      </c>
      <c r="F41" s="27">
        <f t="shared" si="22"/>
        <v>6556.5749292635892</v>
      </c>
      <c r="G41" s="27">
        <f t="shared" si="23"/>
        <v>6860.3189292635907</v>
      </c>
      <c r="H41" s="27">
        <f t="shared" si="24"/>
        <v>7583.1976620635915</v>
      </c>
      <c r="I41" s="27">
        <f t="shared" si="25"/>
        <v>8342.5576620635911</v>
      </c>
      <c r="J41" s="27">
        <f t="shared" si="26"/>
        <v>691.2</v>
      </c>
      <c r="W41" s="15">
        <v>90</v>
      </c>
      <c r="X41" s="15">
        <v>100</v>
      </c>
      <c r="Y41" s="15">
        <f>X41*W41/1000</f>
        <v>9</v>
      </c>
      <c r="Z41" s="35">
        <v>10.15</v>
      </c>
      <c r="AA41" s="35">
        <f>Z41*Y41</f>
        <v>91.350000000000009</v>
      </c>
      <c r="AB41" s="35">
        <v>3</v>
      </c>
      <c r="AC41" s="30">
        <v>5.55</v>
      </c>
      <c r="AD41" s="30">
        <v>1</v>
      </c>
      <c r="AE41" s="30">
        <v>1</v>
      </c>
      <c r="AF41" s="30">
        <v>2.68</v>
      </c>
      <c r="AG41" s="30">
        <v>8.68</v>
      </c>
      <c r="AH41" s="30">
        <v>7.11</v>
      </c>
      <c r="AI41" s="30">
        <v>4.4400000000000004</v>
      </c>
      <c r="AJ41" s="30">
        <v>1</v>
      </c>
      <c r="AK41" s="30">
        <v>1</v>
      </c>
      <c r="AL41" s="30">
        <v>12</v>
      </c>
      <c r="AM41" s="43">
        <v>32.4</v>
      </c>
      <c r="AN41" s="29">
        <f>AA41+AB41+AC41+AD41+AE41+AF41+AG41+AH41+AI41+AJ41+AK41+AL41+AM41</f>
        <v>171.21</v>
      </c>
    </row>
    <row r="42" spans="1:40" s="29" customFormat="1" x14ac:dyDescent="0.25">
      <c r="A42" s="6">
        <v>16</v>
      </c>
      <c r="B42" s="35">
        <v>250</v>
      </c>
      <c r="C42" s="27">
        <f t="shared" si="19"/>
        <v>7056.678661579489</v>
      </c>
      <c r="D42" s="27">
        <f t="shared" si="20"/>
        <v>7436.3586615794866</v>
      </c>
      <c r="E42" s="27">
        <f t="shared" si="21"/>
        <v>7797.958661579486</v>
      </c>
      <c r="F42" s="27">
        <f t="shared" si="22"/>
        <v>8195.7186615794853</v>
      </c>
      <c r="G42" s="27">
        <f t="shared" si="23"/>
        <v>8575.3986615794875</v>
      </c>
      <c r="H42" s="27">
        <f t="shared" si="24"/>
        <v>9478.9970775794882</v>
      </c>
      <c r="I42" s="27">
        <f t="shared" si="25"/>
        <v>10428.197077579487</v>
      </c>
      <c r="J42" s="27">
        <f t="shared" si="26"/>
        <v>864</v>
      </c>
      <c r="W42" s="15">
        <v>120</v>
      </c>
      <c r="X42" s="15">
        <v>100</v>
      </c>
      <c r="Y42" s="15">
        <f t="shared" ref="Y42:Y47" si="33">X42*W42/1000</f>
        <v>12</v>
      </c>
      <c r="Z42" s="35">
        <v>10.15</v>
      </c>
      <c r="AA42" s="35">
        <f t="shared" ref="AA42:AA47" si="34">Z42*Y42</f>
        <v>121.80000000000001</v>
      </c>
      <c r="AB42" s="35">
        <v>4</v>
      </c>
      <c r="AC42" s="30">
        <v>5.55</v>
      </c>
      <c r="AD42" s="3">
        <v>1</v>
      </c>
      <c r="AE42" s="3">
        <v>1</v>
      </c>
      <c r="AF42" s="30">
        <v>2.7</v>
      </c>
      <c r="AG42" s="30">
        <v>8.68</v>
      </c>
      <c r="AH42" s="3">
        <v>7.11</v>
      </c>
      <c r="AI42" s="3">
        <v>4.4400000000000004</v>
      </c>
      <c r="AJ42" s="3">
        <v>1</v>
      </c>
      <c r="AK42" s="3">
        <v>1</v>
      </c>
      <c r="AL42" s="30">
        <v>12</v>
      </c>
      <c r="AM42" s="6">
        <v>43.2</v>
      </c>
      <c r="AN42" s="29">
        <f t="shared" ref="AN42:AN47" si="35">AA42+AB42+AC42+AD42+AE42+AF42+AG42+AH42+AI42+AJ42+AK42+AL42+AM42</f>
        <v>213.48000000000002</v>
      </c>
    </row>
    <row r="43" spans="1:40" s="29" customFormat="1" x14ac:dyDescent="0.25">
      <c r="A43" s="6">
        <v>17</v>
      </c>
      <c r="B43" s="35">
        <v>300</v>
      </c>
      <c r="C43" s="27">
        <f t="shared" si="19"/>
        <v>8468.0143938953861</v>
      </c>
      <c r="D43" s="27">
        <f t="shared" si="20"/>
        <v>8923.6303938953843</v>
      </c>
      <c r="E43" s="27">
        <f t="shared" si="21"/>
        <v>9357.5503938953825</v>
      </c>
      <c r="F43" s="27">
        <f t="shared" si="22"/>
        <v>9834.8623938953824</v>
      </c>
      <c r="G43" s="27">
        <f t="shared" si="23"/>
        <v>10290.478393895386</v>
      </c>
      <c r="H43" s="27">
        <f t="shared" si="24"/>
        <v>11374.796493095386</v>
      </c>
      <c r="I43" s="27">
        <f t="shared" si="25"/>
        <v>12513.836493095385</v>
      </c>
      <c r="J43" s="27">
        <f t="shared" si="26"/>
        <v>1036.8</v>
      </c>
      <c r="W43" s="15">
        <v>144</v>
      </c>
      <c r="X43" s="15">
        <v>100</v>
      </c>
      <c r="Y43" s="15">
        <v>15</v>
      </c>
      <c r="Z43" s="35">
        <v>10.15</v>
      </c>
      <c r="AA43" s="35">
        <f t="shared" si="34"/>
        <v>152.25</v>
      </c>
      <c r="AB43" s="35">
        <v>5</v>
      </c>
      <c r="AC43" s="30">
        <v>5.55</v>
      </c>
      <c r="AD43" s="6">
        <v>1</v>
      </c>
      <c r="AE43" s="6">
        <v>1</v>
      </c>
      <c r="AF43" s="30">
        <v>2.75</v>
      </c>
      <c r="AG43" s="30">
        <v>8.68</v>
      </c>
      <c r="AH43" s="6">
        <v>7.11</v>
      </c>
      <c r="AI43" s="6">
        <v>4.4400000000000004</v>
      </c>
      <c r="AJ43" s="6">
        <v>1</v>
      </c>
      <c r="AK43" s="6">
        <v>1</v>
      </c>
      <c r="AL43" s="30">
        <v>12</v>
      </c>
      <c r="AM43" s="6">
        <v>54</v>
      </c>
      <c r="AN43" s="29">
        <f t="shared" si="35"/>
        <v>255.78000000000003</v>
      </c>
    </row>
    <row r="44" spans="1:40" s="29" customFormat="1" x14ac:dyDescent="0.25">
      <c r="A44" s="6">
        <v>18</v>
      </c>
      <c r="B44" s="35">
        <v>500</v>
      </c>
      <c r="C44" s="27">
        <f t="shared" si="19"/>
        <v>14113.357323158978</v>
      </c>
      <c r="D44" s="27">
        <f t="shared" si="20"/>
        <v>14872.717323158973</v>
      </c>
      <c r="E44" s="27">
        <f t="shared" si="21"/>
        <v>15595.917323158972</v>
      </c>
      <c r="F44" s="27">
        <f t="shared" si="22"/>
        <v>16391.437323158971</v>
      </c>
      <c r="G44" s="27">
        <f t="shared" si="23"/>
        <v>17150.797323158975</v>
      </c>
      <c r="H44" s="27">
        <f t="shared" si="24"/>
        <v>18957.994155158976</v>
      </c>
      <c r="I44" s="27">
        <f t="shared" si="25"/>
        <v>20856.394155158974</v>
      </c>
      <c r="J44" s="27">
        <f t="shared" si="26"/>
        <v>1728</v>
      </c>
      <c r="W44" s="15">
        <v>180</v>
      </c>
      <c r="X44" s="35">
        <v>100</v>
      </c>
      <c r="Y44" s="15">
        <f t="shared" si="33"/>
        <v>18</v>
      </c>
      <c r="Z44" s="35">
        <v>10.15</v>
      </c>
      <c r="AA44" s="35">
        <f t="shared" si="34"/>
        <v>182.70000000000002</v>
      </c>
      <c r="AB44" s="35">
        <v>6</v>
      </c>
      <c r="AC44" s="30">
        <v>5.55</v>
      </c>
      <c r="AD44" s="3">
        <v>1</v>
      </c>
      <c r="AE44" s="3">
        <v>1</v>
      </c>
      <c r="AF44" s="30">
        <v>2.75</v>
      </c>
      <c r="AG44" s="30">
        <v>8.68</v>
      </c>
      <c r="AH44" s="3">
        <v>7.11</v>
      </c>
      <c r="AI44" s="3">
        <v>4.4400000000000004</v>
      </c>
      <c r="AJ44" s="3">
        <v>1</v>
      </c>
      <c r="AK44" s="3">
        <v>1</v>
      </c>
      <c r="AL44" s="30">
        <v>12</v>
      </c>
      <c r="AM44" s="6">
        <v>65</v>
      </c>
      <c r="AN44" s="29">
        <f t="shared" si="35"/>
        <v>298.23</v>
      </c>
    </row>
    <row r="45" spans="1:40" s="29" customFormat="1" x14ac:dyDescent="0.25">
      <c r="A45" s="6">
        <v>19</v>
      </c>
      <c r="B45" s="35">
        <v>650</v>
      </c>
      <c r="C45" s="27">
        <f t="shared" si="19"/>
        <v>18347.364520106672</v>
      </c>
      <c r="D45" s="27">
        <f t="shared" si="20"/>
        <v>19334.532520106666</v>
      </c>
      <c r="E45" s="27">
        <f t="shared" si="21"/>
        <v>20274.692520106666</v>
      </c>
      <c r="F45" s="27">
        <f t="shared" si="22"/>
        <v>21308.868520106666</v>
      </c>
      <c r="G45" s="27">
        <f t="shared" si="23"/>
        <v>22296.036520106671</v>
      </c>
      <c r="H45" s="27">
        <f t="shared" si="24"/>
        <v>24645.392401706671</v>
      </c>
      <c r="I45" s="27">
        <f t="shared" si="25"/>
        <v>27113.312401706669</v>
      </c>
      <c r="J45" s="27">
        <f t="shared" si="26"/>
        <v>2246.4</v>
      </c>
      <c r="W45" s="15">
        <v>216</v>
      </c>
      <c r="X45" s="35">
        <v>100</v>
      </c>
      <c r="Y45" s="15">
        <v>22</v>
      </c>
      <c r="Z45" s="35">
        <v>10.15</v>
      </c>
      <c r="AA45" s="35">
        <f t="shared" si="34"/>
        <v>223.3</v>
      </c>
      <c r="AB45" s="35">
        <v>7</v>
      </c>
      <c r="AC45" s="30">
        <v>5.55</v>
      </c>
      <c r="AD45" s="3">
        <v>1</v>
      </c>
      <c r="AE45" s="3">
        <v>1</v>
      </c>
      <c r="AF45" s="30">
        <v>2.8</v>
      </c>
      <c r="AG45" s="30">
        <v>8.68</v>
      </c>
      <c r="AH45" s="3">
        <v>7.11</v>
      </c>
      <c r="AI45" s="3">
        <v>4.4400000000000004</v>
      </c>
      <c r="AJ45" s="3">
        <v>1</v>
      </c>
      <c r="AK45" s="3">
        <v>1</v>
      </c>
      <c r="AL45" s="30">
        <v>12</v>
      </c>
      <c r="AM45" s="6">
        <v>79</v>
      </c>
      <c r="AN45" s="29">
        <f t="shared" si="35"/>
        <v>353.88000000000005</v>
      </c>
    </row>
    <row r="46" spans="1:40" s="29" customFormat="1" x14ac:dyDescent="0.25">
      <c r="W46" s="15">
        <v>240</v>
      </c>
      <c r="X46" s="35">
        <v>100</v>
      </c>
      <c r="Y46" s="15">
        <f t="shared" si="33"/>
        <v>24</v>
      </c>
      <c r="Z46" s="35">
        <v>10.15</v>
      </c>
      <c r="AA46" s="35">
        <f t="shared" si="34"/>
        <v>243.60000000000002</v>
      </c>
      <c r="AB46" s="35">
        <v>8</v>
      </c>
      <c r="AC46" s="30">
        <v>5.55</v>
      </c>
      <c r="AD46" s="3">
        <v>1</v>
      </c>
      <c r="AE46" s="3">
        <v>1</v>
      </c>
      <c r="AF46" s="30">
        <v>3</v>
      </c>
      <c r="AG46" s="30">
        <v>8.68</v>
      </c>
      <c r="AH46" s="3">
        <v>7.11</v>
      </c>
      <c r="AI46" s="3">
        <v>4.4400000000000004</v>
      </c>
      <c r="AJ46" s="3">
        <v>1</v>
      </c>
      <c r="AK46" s="3">
        <v>1</v>
      </c>
      <c r="AL46" s="30">
        <v>12</v>
      </c>
      <c r="AM46" s="6">
        <v>87</v>
      </c>
      <c r="AN46" s="29">
        <f t="shared" si="35"/>
        <v>383.38000000000005</v>
      </c>
    </row>
    <row r="47" spans="1:40" x14ac:dyDescent="0.25">
      <c r="A47" s="45">
        <v>1</v>
      </c>
      <c r="W47" s="15">
        <v>360</v>
      </c>
      <c r="X47" s="35">
        <v>100</v>
      </c>
      <c r="Y47" s="15">
        <f t="shared" si="33"/>
        <v>36</v>
      </c>
      <c r="Z47" s="35">
        <v>10.15</v>
      </c>
      <c r="AA47" s="35">
        <f t="shared" si="34"/>
        <v>365.40000000000003</v>
      </c>
      <c r="AB47" s="35">
        <v>11</v>
      </c>
      <c r="AC47" s="30">
        <v>5.55</v>
      </c>
      <c r="AD47" s="3">
        <v>1</v>
      </c>
      <c r="AE47" s="3">
        <v>1</v>
      </c>
      <c r="AF47" s="30">
        <v>4</v>
      </c>
      <c r="AG47" s="30">
        <v>8.68</v>
      </c>
      <c r="AH47" s="3">
        <v>7.11</v>
      </c>
      <c r="AI47" s="3">
        <v>4.4400000000000004</v>
      </c>
      <c r="AJ47" s="3">
        <v>1</v>
      </c>
      <c r="AK47" s="3">
        <v>1</v>
      </c>
      <c r="AL47" s="30">
        <v>12</v>
      </c>
      <c r="AM47" s="6">
        <v>130</v>
      </c>
      <c r="AN47" s="29">
        <f t="shared" si="35"/>
        <v>552.18000000000006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Final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2022-04-14T06:51:06Z</dcterms:modified>
</cp:coreProperties>
</file>